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онных\ПРОГНОЗ\ПРОГНОЗ 2025\2. Сессия прогноз район\Сессия\Район\Новая папка\"/>
    </mc:Choice>
  </mc:AlternateContent>
  <xr:revisionPtr revIDLastSave="0" documentId="8_{D0E1F694-52F7-45AB-829B-8822C2BAE524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39" i="1" l="1"/>
  <c r="J139" i="1"/>
  <c r="I139" i="1"/>
  <c r="H139" i="1"/>
  <c r="G139" i="1"/>
  <c r="E139" i="1"/>
  <c r="F139" i="1"/>
  <c r="D139" i="1"/>
  <c r="J135" i="1"/>
  <c r="K135" i="1"/>
  <c r="H135" i="1"/>
  <c r="I135" i="1"/>
  <c r="F135" i="1"/>
  <c r="G135" i="1"/>
  <c r="E135" i="1"/>
  <c r="D135" i="1"/>
  <c r="C135" i="1"/>
  <c r="H112" i="1" l="1"/>
  <c r="J112" i="1" s="1"/>
  <c r="G112" i="1"/>
  <c r="I112" i="1" s="1"/>
  <c r="K112" i="1" s="1"/>
  <c r="F113" i="1"/>
  <c r="E113" i="1"/>
  <c r="D113" i="1"/>
  <c r="E22" i="1"/>
  <c r="G22" i="1" s="1"/>
  <c r="I22" i="1" s="1"/>
  <c r="K22" i="1" s="1"/>
  <c r="F22" i="1" l="1"/>
  <c r="H22" i="1" s="1"/>
  <c r="J22" i="1" s="1"/>
  <c r="K120" i="1"/>
  <c r="K119" i="1" s="1"/>
  <c r="K125" i="1" s="1"/>
  <c r="I120" i="1"/>
  <c r="I119" i="1" s="1"/>
  <c r="G120" i="1"/>
  <c r="G119" i="1" s="1"/>
  <c r="G125" i="1" s="1"/>
  <c r="J120" i="1"/>
  <c r="J119" i="1" s="1"/>
  <c r="J125" i="1" s="1"/>
  <c r="H120" i="1"/>
  <c r="F120" i="1"/>
  <c r="F119" i="1" s="1"/>
  <c r="F125" i="1" s="1"/>
  <c r="E120" i="1"/>
  <c r="E119" i="1" s="1"/>
  <c r="E125" i="1" s="1"/>
  <c r="D120" i="1"/>
  <c r="D119" i="1" s="1"/>
  <c r="D125" i="1" s="1"/>
  <c r="C120" i="1"/>
  <c r="C119" i="1" s="1"/>
  <c r="C125" i="1" s="1"/>
  <c r="H119" i="1"/>
  <c r="K44" i="1"/>
  <c r="J44" i="1"/>
  <c r="I44" i="1"/>
  <c r="H44" i="1"/>
  <c r="G44" i="1"/>
  <c r="D44" i="1"/>
  <c r="E44" i="1"/>
  <c r="F44" i="1"/>
  <c r="D34" i="1"/>
  <c r="K146" i="1"/>
  <c r="I146" i="1"/>
  <c r="G146" i="1"/>
  <c r="J146" i="1"/>
  <c r="H146" i="1"/>
  <c r="F146" i="1"/>
  <c r="E146" i="1"/>
  <c r="D146" i="1"/>
  <c r="K143" i="1"/>
  <c r="I143" i="1"/>
  <c r="G143" i="1"/>
  <c r="J143" i="1"/>
  <c r="H143" i="1"/>
  <c r="F143" i="1"/>
  <c r="E143" i="1"/>
  <c r="K136" i="1"/>
  <c r="J136" i="1"/>
  <c r="D136" i="1"/>
  <c r="K129" i="1"/>
  <c r="K131" i="1" s="1"/>
  <c r="I129" i="1"/>
  <c r="G129" i="1"/>
  <c r="G131" i="1" s="1"/>
  <c r="D129" i="1"/>
  <c r="D131" i="1" s="1"/>
  <c r="I107" i="1"/>
  <c r="K107" i="1" s="1"/>
  <c r="H107" i="1"/>
  <c r="J107" i="1" s="1"/>
  <c r="K106" i="1"/>
  <c r="J106" i="1"/>
  <c r="C34" i="1"/>
  <c r="D31" i="1"/>
  <c r="E31" i="1" s="1"/>
  <c r="D29" i="1"/>
  <c r="E29" i="1" s="1"/>
  <c r="G34" i="1" l="1"/>
  <c r="E34" i="1"/>
  <c r="G29" i="1"/>
  <c r="I29" i="1" s="1"/>
  <c r="F29" i="1"/>
  <c r="H29" i="1" s="1"/>
  <c r="J29" i="1" s="1"/>
  <c r="G31" i="1"/>
  <c r="I31" i="1" s="1"/>
  <c r="K31" i="1" s="1"/>
  <c r="F31" i="1"/>
  <c r="H31" i="1" s="1"/>
  <c r="J31" i="1" s="1"/>
  <c r="J20" i="1"/>
  <c r="H20" i="1"/>
  <c r="F20" i="1"/>
  <c r="E20" i="1"/>
  <c r="E14" i="1"/>
  <c r="D12" i="1"/>
  <c r="E12" i="1" s="1"/>
  <c r="F12" i="1" s="1"/>
  <c r="H12" i="1" s="1"/>
  <c r="J12" i="1" s="1"/>
  <c r="D11" i="1"/>
  <c r="E11" i="1" s="1"/>
  <c r="F11" i="1" s="1"/>
  <c r="H11" i="1" s="1"/>
  <c r="J11" i="1" s="1"/>
  <c r="C12" i="1"/>
  <c r="C11" i="1"/>
  <c r="J10" i="1"/>
  <c r="J129" i="1" s="1"/>
  <c r="J131" i="1" s="1"/>
  <c r="H10" i="1"/>
  <c r="H129" i="1" s="1"/>
  <c r="H131" i="1" s="1"/>
  <c r="E10" i="1"/>
  <c r="E129" i="1" s="1"/>
  <c r="E131" i="1" s="1"/>
  <c r="F10" i="1" l="1"/>
  <c r="F129" i="1" s="1"/>
  <c r="F131" i="1" s="1"/>
  <c r="F34" i="1"/>
  <c r="I34" i="1"/>
  <c r="K29" i="1"/>
  <c r="H34" i="1" l="1"/>
  <c r="K34" i="1"/>
  <c r="J34" i="1" l="1"/>
</calcChain>
</file>

<file path=xl/sharedStrings.xml><?xml version="1.0" encoding="utf-8"?>
<sst xmlns="http://schemas.openxmlformats.org/spreadsheetml/2006/main" count="273" uniqueCount="175">
  <si>
    <t>Форма 2п</t>
  </si>
  <si>
    <t>Показатели</t>
  </si>
  <si>
    <t>Единица измерения</t>
  </si>
  <si>
    <t>отчет</t>
  </si>
  <si>
    <t>оценка</t>
  </si>
  <si>
    <t>прогноз</t>
  </si>
  <si>
    <t>консерва-тивный</t>
  </si>
  <si>
    <t>базовый</t>
  </si>
  <si>
    <t>вариант 1</t>
  </si>
  <si>
    <t>вариант 2</t>
  </si>
  <si>
    <t>1. Население</t>
  </si>
  <si>
    <t>Численность населения (в среднегодовом исчислении)</t>
  </si>
  <si>
    <t>тыс.чел.</t>
  </si>
  <si>
    <t>Численность  населения трудоспособного возраста</t>
  </si>
  <si>
    <t>Численность населения старше трудоспособного возраста</t>
  </si>
  <si>
    <t>Ожидаемая продолжительность жизни при рождении</t>
  </si>
  <si>
    <t>число лет</t>
  </si>
  <si>
    <t>Общий коэффициент рождаемости</t>
  </si>
  <si>
    <t>число родившихся на 1000 человек населения</t>
  </si>
  <si>
    <t>Суммарный коэффициент рождаемости</t>
  </si>
  <si>
    <t>число детей на 1 женщину</t>
  </si>
  <si>
    <t>Общий коэффициент смертности</t>
  </si>
  <si>
    <t>число умерших на 1000 человек населения</t>
  </si>
  <si>
    <t>Коэффициент естественного прироста (+), убыли (-) населения</t>
  </si>
  <si>
    <t>на 1000 человек населения</t>
  </si>
  <si>
    <t>Число прибывших на территорию МО</t>
  </si>
  <si>
    <t>человек</t>
  </si>
  <si>
    <t xml:space="preserve">Число выбывших с территории МО </t>
  </si>
  <si>
    <t>Миграционный прирост (убыль)</t>
  </si>
  <si>
    <t>2. Промышленное производство</t>
  </si>
  <si>
    <t>Объем отгруженных товаров собственного производства, выполненных работ и услуг собственными силами предприятий по всем видам экономической деятельности</t>
  </si>
  <si>
    <t xml:space="preserve">тыс. руб. в ценах соответствующих лет </t>
  </si>
  <si>
    <t xml:space="preserve">в % к предыдущему году </t>
  </si>
  <si>
    <t>в том числе:</t>
  </si>
  <si>
    <t>Объем отгруженных товаров собственного производства, выполненных работ и услуг собственными силами - РАЗДЕЛ В: Добыча полезных ископаемых</t>
  </si>
  <si>
    <t>Объем отгруженных товаров собственного производства, выполненных работ и услуг собственными силами - РАЗДЕЛ С: Обрабатывающие производства</t>
  </si>
  <si>
    <t>% к предыдущему году</t>
  </si>
  <si>
    <t>Объем отгруженных товаров собственного производства, выполненных работ и услуг собственными силами - РАЗДЕЛ D: Обеспечение электрической энергией, газом и паром; кондиционирование воздуха</t>
  </si>
  <si>
    <t>Объем отгруженных товаров собственного производства, выполненных работ и услуг собственными силами - РАЗДЕЛ Е: Водоснабжение; водоотведение, организация сбора и утилизации отходов, деятельность по ликвидации загрязнений</t>
  </si>
  <si>
    <t>3. Сельское хозяйство</t>
  </si>
  <si>
    <t>Продукция сельского хозяйства в хозяйствах всех категорий</t>
  </si>
  <si>
    <t>в % к предыдущему году в сопоставимых ценах</t>
  </si>
  <si>
    <t>Индекс-дефлятор</t>
  </si>
  <si>
    <t xml:space="preserve">% к предыдущему году </t>
  </si>
  <si>
    <t>Производство продукции растениеводства</t>
  </si>
  <si>
    <t>индекс производства продукции растениеводства</t>
  </si>
  <si>
    <t xml:space="preserve"> Производство продукции животноводства</t>
  </si>
  <si>
    <t>индекс производства продукции животноводства</t>
  </si>
  <si>
    <t>4. Строительство</t>
  </si>
  <si>
    <t>Объем работ, выполненных по виду экономической деятельности "Строительство" (Раздел F)</t>
  </si>
  <si>
    <t xml:space="preserve">тыс. рублей в ценах соответствующих лет </t>
  </si>
  <si>
    <t>Индекс производства по виду деятельности "Строительство" (Раздел F)</t>
  </si>
  <si>
    <t>% к предыдущему году в сопоставимых ценах</t>
  </si>
  <si>
    <t>Ввод в действие жилых домов</t>
  </si>
  <si>
    <t>тыс. кв. м в общей площади</t>
  </si>
  <si>
    <t xml:space="preserve">5. Производство важнейших видов продукции в натуральном выражении </t>
  </si>
  <si>
    <t>Валовой сбор зерна (в весе после доработки)</t>
  </si>
  <si>
    <t>тыс. тонн</t>
  </si>
  <si>
    <t xml:space="preserve">Валовой сбор сахарной свеклы </t>
  </si>
  <si>
    <t>Валовой сбор семян масличных культур – всего</t>
  </si>
  <si>
    <t>в том числе подсолнечника</t>
  </si>
  <si>
    <t>Валовой сбор картофеля</t>
  </si>
  <si>
    <t>Валовой сбор овощей</t>
  </si>
  <si>
    <t>Скот и птица на убой (в живом весе)</t>
  </si>
  <si>
    <t>Молоко</t>
  </si>
  <si>
    <t>Яйца</t>
  </si>
  <si>
    <t>млн.шт.</t>
  </si>
  <si>
    <t>Древесина необработанная</t>
  </si>
  <si>
    <t>млн. куб. м</t>
  </si>
  <si>
    <t>Мясо и субпродукты пищевые убойных животных</t>
  </si>
  <si>
    <t>Мясо и субпродукты пищевые домашней птицы</t>
  </si>
  <si>
    <t>Масло сливочное и пасты масляные</t>
  </si>
  <si>
    <t>Сахар белый свекловичный в твердом состоянии</t>
  </si>
  <si>
    <t>Масло подсолнечное нерафинированное и его фракции</t>
  </si>
  <si>
    <t>Рыба и продукты рыбные переработанные и консервированные</t>
  </si>
  <si>
    <t>Спирт этиловый ректификованный из пищевого сырья</t>
  </si>
  <si>
    <t>тыс. дкл</t>
  </si>
  <si>
    <t>Водка</t>
  </si>
  <si>
    <t xml:space="preserve">Коньяк </t>
  </si>
  <si>
    <t>Вина столовые</t>
  </si>
  <si>
    <t>Вина плодовые столовые, кроме сидра</t>
  </si>
  <si>
    <t>Напитки слабоалкогольные с содержанием этилового спирта не более 9%</t>
  </si>
  <si>
    <t>Пиво, кроме отходов пивоварения (включая напитки, изготовляемые на основе пива (пивные напитки))</t>
  </si>
  <si>
    <t>Ткани хлопчатобумажные готовые</t>
  </si>
  <si>
    <t>млн. кв. м</t>
  </si>
  <si>
    <t xml:space="preserve">Трикотажные изделия </t>
  </si>
  <si>
    <t xml:space="preserve">Обувь  </t>
  </si>
  <si>
    <t>млн.пар</t>
  </si>
  <si>
    <t>Лесоматериалы, продольно распиленные или расколотые, разделенные на слои или лущеные, толщиной более 6мм, шпалы железнодорожные или трамвайные деревянные, непропитанные</t>
  </si>
  <si>
    <t>Бумага</t>
  </si>
  <si>
    <t>Бензин автомобильный</t>
  </si>
  <si>
    <t>млн.тонн</t>
  </si>
  <si>
    <t>Топливо дизельное</t>
  </si>
  <si>
    <t>Масла нефтяные смазочные</t>
  </si>
  <si>
    <t>Мазут топочный</t>
  </si>
  <si>
    <t>Удобрения минеральные или химические в пересчете на 100% питательных веществ</t>
  </si>
  <si>
    <t>тыс.тонн</t>
  </si>
  <si>
    <t>Полимеры этилена в первичных формах</t>
  </si>
  <si>
    <t>тонн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</si>
  <si>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</si>
  <si>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</si>
  <si>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млн. условных кирпичей</t>
  </si>
  <si>
    <t>Прокат готовый черных металлов</t>
  </si>
  <si>
    <t>Тракторы для сельского и лесного хозяйства прочие</t>
  </si>
  <si>
    <t>шт.</t>
  </si>
  <si>
    <t>Аппаратура приемная телевизионная, в том числе видеомониторы и видеопроекторы</t>
  </si>
  <si>
    <t>тыс. шт.</t>
  </si>
  <si>
    <t>6. Транспорт</t>
  </si>
  <si>
    <t>Протяженность автомобильных дорог общего пользования местного значения</t>
  </si>
  <si>
    <t>км</t>
  </si>
  <si>
    <t>Протяженность автомобильных дорог общего пользования с твердым покрытием</t>
  </si>
  <si>
    <t>7. Инвестиции</t>
  </si>
  <si>
    <t>Объем инвестиций в основной капитал за счет всех источников финансирования  - всего</t>
  </si>
  <si>
    <t>Индекс физического объема</t>
  </si>
  <si>
    <t>Инвестиции в основной капитал по источникам финансирования</t>
  </si>
  <si>
    <t>Собственные средства предприятий</t>
  </si>
  <si>
    <t>тыс. рублей в ценах соответствующих лет</t>
  </si>
  <si>
    <t>Привлеченные средства</t>
  </si>
  <si>
    <t>из них:</t>
  </si>
  <si>
    <t xml:space="preserve">    кредиты банков</t>
  </si>
  <si>
    <t xml:space="preserve">    бюджетные средства</t>
  </si>
  <si>
    <t xml:space="preserve">    в том числе:</t>
  </si>
  <si>
    <t xml:space="preserve">    из федерального бюджета</t>
  </si>
  <si>
    <t xml:space="preserve">    из бюджета субъекта федерации</t>
  </si>
  <si>
    <t xml:space="preserve">    из бюджета муниципальных образований</t>
  </si>
  <si>
    <t>Стоимость основных фондов по полной учетной стоимости на конец года</t>
  </si>
  <si>
    <t xml:space="preserve">Ввод в действие новых основных фондов </t>
  </si>
  <si>
    <t>Степень износа основных фондов (по полной учетной стоимости, на конец года)</t>
  </si>
  <si>
    <t>%</t>
  </si>
  <si>
    <t>8. Малое и среднее предпринимательство, включая микропредприятия</t>
  </si>
  <si>
    <t>Число малых и средних предприятий, включая микропредприятия (на конец года)</t>
  </si>
  <si>
    <t>единиц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</si>
  <si>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</si>
  <si>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Оборот малых и средних предприятий, включая микропредприятия</t>
  </si>
  <si>
    <t>в % к предыдущему году</t>
  </si>
  <si>
    <t>9. Финансы</t>
  </si>
  <si>
    <t>Прибыль (убыток) - сальдо по крупным и средним предприятиям</t>
  </si>
  <si>
    <t>тыс. руб.</t>
  </si>
  <si>
    <t xml:space="preserve">    в том числе: прибыль прибыльных предприятий</t>
  </si>
  <si>
    <t xml:space="preserve">    в том числе: убыток убыточных предприятий</t>
  </si>
  <si>
    <t>10. Бюджет муниципального района (городского округа)</t>
  </si>
  <si>
    <t>Доходы бюджета муниципального района (городского округа)</t>
  </si>
  <si>
    <t>тыс. рублей</t>
  </si>
  <si>
    <t>Налоговые и неналоговые доходы, всего</t>
  </si>
  <si>
    <t xml:space="preserve">Налоговые доходы </t>
  </si>
  <si>
    <t>Неналоговые доходы</t>
  </si>
  <si>
    <t>Безвозмездные поступления</t>
  </si>
  <si>
    <t>Расходы бюджета муниципального района (городского округа)всего</t>
  </si>
  <si>
    <t xml:space="preserve">Дефицит (-), профицит (+) бюджета </t>
  </si>
  <si>
    <t>Государственный долг муниципального района (городского округа)</t>
  </si>
  <si>
    <t>11. Труд и занятость</t>
  </si>
  <si>
    <t>Численность рабочей силы</t>
  </si>
  <si>
    <t>Численность занятых в экономике  (среднегодовая) - всего</t>
  </si>
  <si>
    <t>Численность безработных, зарегистрированных в службах занятости (на конец года)</t>
  </si>
  <si>
    <t>Численность безработных, раcсчитанная по методологии МОТ</t>
  </si>
  <si>
    <t>Уровень зарегистрированной безработицы (на конец года)</t>
  </si>
  <si>
    <t>Уровень общей безработицы</t>
  </si>
  <si>
    <t>% к раб. силе</t>
  </si>
  <si>
    <t>Среднесписочная численность работников предприятий и организаций - всего (по полному кругу предприятий)</t>
  </si>
  <si>
    <t>Среднемесячная номинальная начисленная заработная плата одного работника по полному кругу предприятий</t>
  </si>
  <si>
    <t>рублей</t>
  </si>
  <si>
    <t>Фонд начисленной заработной платы всех работников (полный круг предприятий)</t>
  </si>
  <si>
    <t>Среднемесячная номинальная начисленная заработная плата одного работника по крупным и средним предприятиям</t>
  </si>
  <si>
    <t>Величина прожиточного минимума в среднем на душу населения в месяц</t>
  </si>
  <si>
    <t>12. Рынок товаров и услуг</t>
  </si>
  <si>
    <t>Оборот розничной торговли</t>
  </si>
  <si>
    <t>Индекс физического объема оборота розничной торговли</t>
  </si>
  <si>
    <t>Индекс-дефлятор оборота розничной торговли</t>
  </si>
  <si>
    <t>Объем платных услуг населению</t>
  </si>
  <si>
    <t>Индекс физического объема платных услуг населению</t>
  </si>
  <si>
    <t>Индекс-дефлятор объема платных услуг</t>
  </si>
  <si>
    <t>прочие средства</t>
  </si>
  <si>
    <t>Индекс производства продукции сельского хозяйства</t>
  </si>
  <si>
    <r>
      <t>Топливо печное бытовое</t>
    </r>
    <r>
      <rPr>
        <b/>
        <sz val="11"/>
        <color rgb="FF000000"/>
        <rFont val="Times New Roman"/>
        <family val="1"/>
        <charset val="204"/>
      </rPr>
      <t xml:space="preserve">, </t>
    </r>
    <r>
      <rPr>
        <sz val="11"/>
        <color rgb="FF000000"/>
        <rFont val="Times New Roman"/>
        <family val="1"/>
        <charset val="204"/>
      </rPr>
      <t>вырабатываемое из дизельных фракций прямой перегонки и(или) вторичного происхождения, кипящих в интервале температур от 280 до 360 градусов Цельсия</t>
    </r>
  </si>
  <si>
    <t xml:space="preserve">Основные показатели прогноза социально-экономического развития  Навлинского муниципального района на 2025 год и на плановый период до 2027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</si>
</sst>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#,##0.000"/>
    <numFmt numFmtId="168" formatCode="0.0%"/>
  </numFmts>
  <fonts count="9" x14ac:knownFonts="1">
    <font>
      <sz val="10"/>
      <name val="Arial Cyr"/>
      <charset val="204"/>
    </font>
    <font>
      <b/>
      <sz val="16"/>
      <name val="Arial Cyr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6" borderId="0" xfId="0" applyFill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left" vertical="center" wrapText="1" shrinkToFi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shrinkToFit="1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2" fontId="7" fillId="7" borderId="1" xfId="0" applyNumberFormat="1" applyFont="1" applyFill="1" applyBorder="1" applyAlignment="1" applyProtection="1">
      <alignment horizontal="center" vertical="top" wrapText="1"/>
      <protection locked="0"/>
    </xf>
    <xf numFmtId="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>
      <alignment horizontal="left" vertical="center" wrapText="1" shrinkToFit="1"/>
    </xf>
    <xf numFmtId="165" fontId="6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 wrapText="1" shrinkToFit="1"/>
    </xf>
    <xf numFmtId="165" fontId="6" fillId="0" borderId="1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3" fontId="7" fillId="7" borderId="1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1" xfId="0" applyNumberFormat="1" applyFont="1" applyBorder="1" applyAlignment="1">
      <alignment horizontal="center" vertical="center" wrapText="1"/>
    </xf>
    <xf numFmtId="168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1" xfId="0" applyNumberFormat="1" applyFont="1" applyFill="1" applyBorder="1" applyAlignment="1" applyProtection="1">
      <alignment horizontal="center" vertical="top" wrapText="1"/>
      <protection locked="0"/>
    </xf>
    <xf numFmtId="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5" fillId="7" borderId="1" xfId="0" applyFont="1" applyFill="1" applyBorder="1" applyAlignment="1">
      <alignment horizontal="center" vertical="center" wrapText="1"/>
    </xf>
    <xf numFmtId="167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165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7" borderId="3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7" borderId="1" xfId="0" applyNumberFormat="1" applyFont="1" applyFill="1" applyBorder="1" applyAlignment="1">
      <alignment horizontal="right" vertical="center" wrapText="1"/>
    </xf>
    <xf numFmtId="1" fontId="6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"/>
  <sheetViews>
    <sheetView tabSelected="1" view="pageBreakPreview" zoomScale="70" zoomScaleNormal="70" zoomScaleSheetLayoutView="70" zoomScalePageLayoutView="70" workbookViewId="0">
      <selection activeCell="A3" sqref="A3:K3"/>
    </sheetView>
  </sheetViews>
  <sheetFormatPr defaultColWidth="8.7109375" defaultRowHeight="12.75" x14ac:dyDescent="0.2"/>
  <cols>
    <col min="1" max="1" width="78.5703125" customWidth="1"/>
    <col min="2" max="2" width="40.140625" customWidth="1"/>
    <col min="3" max="3" width="16.85546875" customWidth="1"/>
    <col min="4" max="4" width="20.85546875" customWidth="1"/>
    <col min="5" max="5" width="17.85546875" customWidth="1"/>
    <col min="6" max="6" width="16.7109375" style="2" customWidth="1"/>
    <col min="7" max="7" width="16.7109375" style="3" customWidth="1"/>
    <col min="8" max="8" width="16.42578125" style="2" customWidth="1"/>
    <col min="9" max="9" width="16.7109375" style="3" customWidth="1"/>
    <col min="10" max="10" width="15.85546875" style="2" customWidth="1"/>
    <col min="11" max="11" width="15.85546875" style="3" customWidth="1"/>
    <col min="12" max="12" width="79.28515625" customWidth="1"/>
    <col min="1022" max="1024" width="11.5703125" customWidth="1"/>
  </cols>
  <sheetData>
    <row r="1" spans="1:12" x14ac:dyDescent="0.2">
      <c r="F1" s="62"/>
      <c r="G1" s="62"/>
      <c r="H1" s="62"/>
      <c r="I1" s="62"/>
      <c r="J1" s="62"/>
      <c r="K1" s="62" t="s">
        <v>0</v>
      </c>
    </row>
    <row r="2" spans="1:12" x14ac:dyDescent="0.2">
      <c r="F2" s="62"/>
      <c r="G2" s="62"/>
      <c r="H2" s="62"/>
      <c r="I2" s="62"/>
      <c r="J2" s="62"/>
      <c r="K2" s="62"/>
    </row>
    <row r="3" spans="1:12" ht="24.75" customHeight="1" x14ac:dyDescent="0.2">
      <c r="A3" s="76" t="s">
        <v>174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2" ht="11.25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2" ht="17.45" customHeight="1" x14ac:dyDescent="0.2">
      <c r="A5" s="79" t="s">
        <v>1</v>
      </c>
      <c r="B5" s="79" t="s">
        <v>2</v>
      </c>
      <c r="C5" s="4" t="s">
        <v>3</v>
      </c>
      <c r="D5" s="4" t="s">
        <v>3</v>
      </c>
      <c r="E5" s="4" t="s">
        <v>4</v>
      </c>
      <c r="F5" s="79" t="s">
        <v>5</v>
      </c>
      <c r="G5" s="79"/>
      <c r="H5" s="79"/>
      <c r="I5" s="79"/>
      <c r="J5" s="79"/>
      <c r="K5" s="79"/>
    </row>
    <row r="6" spans="1:12" ht="17.45" customHeight="1" x14ac:dyDescent="0.2">
      <c r="A6" s="79"/>
      <c r="B6" s="79"/>
      <c r="C6" s="79">
        <v>2022</v>
      </c>
      <c r="D6" s="79">
        <v>2023</v>
      </c>
      <c r="E6" s="79">
        <v>2024</v>
      </c>
      <c r="F6" s="79">
        <v>2025</v>
      </c>
      <c r="G6" s="79"/>
      <c r="H6" s="79">
        <v>2026</v>
      </c>
      <c r="I6" s="79"/>
      <c r="J6" s="79">
        <v>2027</v>
      </c>
      <c r="K6" s="79"/>
    </row>
    <row r="7" spans="1:12" ht="28.5" x14ac:dyDescent="0.2">
      <c r="A7" s="79"/>
      <c r="B7" s="79"/>
      <c r="C7" s="79"/>
      <c r="D7" s="79"/>
      <c r="E7" s="79"/>
      <c r="F7" s="63" t="s">
        <v>6</v>
      </c>
      <c r="G7" s="63" t="s">
        <v>7</v>
      </c>
      <c r="H7" s="63" t="s">
        <v>6</v>
      </c>
      <c r="I7" s="63" t="s">
        <v>7</v>
      </c>
      <c r="J7" s="63" t="s">
        <v>6</v>
      </c>
      <c r="K7" s="63" t="s">
        <v>7</v>
      </c>
    </row>
    <row r="8" spans="1:12" ht="14.25" x14ac:dyDescent="0.2">
      <c r="A8" s="79"/>
      <c r="B8" s="79"/>
      <c r="C8" s="79"/>
      <c r="D8" s="79"/>
      <c r="E8" s="79"/>
      <c r="F8" s="63" t="s">
        <v>8</v>
      </c>
      <c r="G8" s="63" t="s">
        <v>9</v>
      </c>
      <c r="H8" s="63" t="s">
        <v>8</v>
      </c>
      <c r="I8" s="63" t="s">
        <v>9</v>
      </c>
      <c r="J8" s="63" t="s">
        <v>8</v>
      </c>
      <c r="K8" s="63" t="s">
        <v>9</v>
      </c>
    </row>
    <row r="9" spans="1:12" ht="15" x14ac:dyDescent="0.2">
      <c r="A9" s="5" t="s">
        <v>10</v>
      </c>
      <c r="B9" s="6"/>
      <c r="C9" s="6"/>
      <c r="D9" s="7"/>
      <c r="E9" s="7"/>
      <c r="F9" s="7"/>
      <c r="G9" s="7"/>
      <c r="H9" s="7"/>
      <c r="I9" s="7"/>
      <c r="J9" s="7"/>
      <c r="K9" s="7"/>
    </row>
    <row r="10" spans="1:12" ht="15" x14ac:dyDescent="0.2">
      <c r="A10" s="8" t="s">
        <v>11</v>
      </c>
      <c r="B10" s="9" t="s">
        <v>12</v>
      </c>
      <c r="C10" s="9">
        <v>26.741</v>
      </c>
      <c r="D10" s="10">
        <v>26.64</v>
      </c>
      <c r="E10" s="10">
        <f>SUM(D10*99.6/100)</f>
        <v>26.533439999999999</v>
      </c>
      <c r="F10" s="64">
        <f>SUM(E10*99.6/100)</f>
        <v>26.427306239999997</v>
      </c>
      <c r="G10" s="64">
        <v>26.427</v>
      </c>
      <c r="H10" s="64">
        <f>SUM(G10*99.6/100)</f>
        <v>26.321292</v>
      </c>
      <c r="I10" s="64">
        <v>26.321000000000002</v>
      </c>
      <c r="J10" s="64">
        <f>SUM(I10*99.6/100)</f>
        <v>26.215716</v>
      </c>
      <c r="K10" s="64">
        <v>26.216000000000001</v>
      </c>
    </row>
    <row r="11" spans="1:12" ht="15" x14ac:dyDescent="0.2">
      <c r="A11" s="8" t="s">
        <v>13</v>
      </c>
      <c r="B11" s="9" t="s">
        <v>12</v>
      </c>
      <c r="C11" s="11">
        <f>C10*55.7/100</f>
        <v>14.894736999999999</v>
      </c>
      <c r="D11" s="11">
        <f>D10*57/100</f>
        <v>15.184800000000001</v>
      </c>
      <c r="E11" s="11">
        <f>D11*99/100</f>
        <v>15.032952</v>
      </c>
      <c r="F11" s="65">
        <f>E11*101.4/100</f>
        <v>15.243413328000001</v>
      </c>
      <c r="G11" s="65">
        <v>15.243</v>
      </c>
      <c r="H11" s="65">
        <f>F11*99.1/100</f>
        <v>15.106222608047998</v>
      </c>
      <c r="I11" s="65">
        <v>15.106</v>
      </c>
      <c r="J11" s="65">
        <f>H11*101.4/100</f>
        <v>15.31770972456067</v>
      </c>
      <c r="K11" s="65">
        <v>15.318</v>
      </c>
    </row>
    <row r="12" spans="1:12" ht="15" x14ac:dyDescent="0.2">
      <c r="A12" s="8" t="s">
        <v>14</v>
      </c>
      <c r="B12" s="9" t="s">
        <v>12</v>
      </c>
      <c r="C12" s="11">
        <f>C10*26.5/100</f>
        <v>7.0863649999999998</v>
      </c>
      <c r="D12" s="11">
        <f>D10*25.4/100</f>
        <v>6.7665599999999992</v>
      </c>
      <c r="E12" s="11">
        <f>D12*101/100</f>
        <v>6.8342255999999999</v>
      </c>
      <c r="F12" s="65">
        <f>E12*95.8/100</f>
        <v>6.5471881247999999</v>
      </c>
      <c r="G12" s="65">
        <v>6.5469999999999997</v>
      </c>
      <c r="H12" s="65">
        <f>F12*100.8/100</f>
        <v>6.5995656297984002</v>
      </c>
      <c r="I12" s="65">
        <v>6.6</v>
      </c>
      <c r="J12" s="65">
        <f>H12*95.8/100</f>
        <v>6.322383873346868</v>
      </c>
      <c r="K12" s="65">
        <v>6.3220000000000001</v>
      </c>
    </row>
    <row r="13" spans="1:12" ht="15" x14ac:dyDescent="0.2">
      <c r="A13" s="8" t="s">
        <v>15</v>
      </c>
      <c r="B13" s="9" t="s">
        <v>16</v>
      </c>
      <c r="C13" s="12">
        <v>71.22</v>
      </c>
      <c r="D13" s="12">
        <v>71.98</v>
      </c>
      <c r="E13" s="13">
        <v>71.98</v>
      </c>
      <c r="F13" s="66">
        <v>72.27</v>
      </c>
      <c r="G13" s="66">
        <v>72.27</v>
      </c>
      <c r="H13" s="66">
        <v>72.58</v>
      </c>
      <c r="I13" s="66">
        <v>72.58</v>
      </c>
      <c r="J13" s="66">
        <v>73.95</v>
      </c>
      <c r="K13" s="66">
        <v>73.95</v>
      </c>
    </row>
    <row r="14" spans="1:12" ht="30" x14ac:dyDescent="0.2">
      <c r="A14" s="8" t="s">
        <v>17</v>
      </c>
      <c r="B14" s="9" t="s">
        <v>18</v>
      </c>
      <c r="C14" s="9">
        <v>7.5</v>
      </c>
      <c r="D14" s="9">
        <v>6.7</v>
      </c>
      <c r="E14" s="14">
        <f>D14*97.1/100</f>
        <v>6.5056999999999992</v>
      </c>
      <c r="F14" s="67">
        <v>6.6</v>
      </c>
      <c r="G14" s="67">
        <v>6.6</v>
      </c>
      <c r="H14" s="67">
        <v>6.7</v>
      </c>
      <c r="I14" s="67">
        <v>6.7</v>
      </c>
      <c r="J14" s="67">
        <v>6.8</v>
      </c>
      <c r="K14" s="67">
        <v>6.8</v>
      </c>
    </row>
    <row r="15" spans="1:12" ht="15" x14ac:dyDescent="0.2">
      <c r="A15" s="8" t="s">
        <v>19</v>
      </c>
      <c r="B15" s="9" t="s">
        <v>20</v>
      </c>
      <c r="C15" s="9">
        <v>1.196</v>
      </c>
      <c r="D15" s="9">
        <v>1.19</v>
      </c>
      <c r="E15" s="9">
        <v>1.1859999999999999</v>
      </c>
      <c r="F15" s="59">
        <v>1.1910000000000001</v>
      </c>
      <c r="G15" s="59">
        <v>1.1910000000000001</v>
      </c>
      <c r="H15" s="59">
        <v>1.194</v>
      </c>
      <c r="I15" s="59">
        <v>1.194</v>
      </c>
      <c r="J15" s="59">
        <v>1.202</v>
      </c>
      <c r="K15" s="59">
        <v>1.202</v>
      </c>
    </row>
    <row r="16" spans="1:12" ht="30" x14ac:dyDescent="0.2">
      <c r="A16" s="8" t="s">
        <v>21</v>
      </c>
      <c r="B16" s="9" t="s">
        <v>22</v>
      </c>
      <c r="C16" s="9">
        <v>13.5</v>
      </c>
      <c r="D16" s="15">
        <v>12.9</v>
      </c>
      <c r="E16" s="15">
        <v>12.8</v>
      </c>
      <c r="F16" s="67">
        <v>12.7</v>
      </c>
      <c r="G16" s="67">
        <v>12.7</v>
      </c>
      <c r="H16" s="67">
        <v>12.6</v>
      </c>
      <c r="I16" s="67">
        <v>12.6</v>
      </c>
      <c r="J16" s="67">
        <v>12.5</v>
      </c>
      <c r="K16" s="67">
        <v>12.5</v>
      </c>
      <c r="L16" s="1"/>
    </row>
    <row r="17" spans="1:11" ht="15" x14ac:dyDescent="0.2">
      <c r="A17" s="8" t="s">
        <v>23</v>
      </c>
      <c r="B17" s="9" t="s">
        <v>24</v>
      </c>
      <c r="C17" s="14">
        <v>-6</v>
      </c>
      <c r="D17" s="15">
        <v>-6.2</v>
      </c>
      <c r="E17" s="15">
        <v>-6.3</v>
      </c>
      <c r="F17" s="67">
        <v>-6.2</v>
      </c>
      <c r="G17" s="67">
        <v>-6.2</v>
      </c>
      <c r="H17" s="67">
        <v>-6</v>
      </c>
      <c r="I17" s="67">
        <v>-6</v>
      </c>
      <c r="J17" s="67">
        <v>-5.9</v>
      </c>
      <c r="K17" s="67">
        <v>-5.9</v>
      </c>
    </row>
    <row r="18" spans="1:11" ht="15" x14ac:dyDescent="0.2">
      <c r="A18" s="8" t="s">
        <v>25</v>
      </c>
      <c r="B18" s="9" t="s">
        <v>26</v>
      </c>
      <c r="C18" s="9">
        <v>858</v>
      </c>
      <c r="D18" s="9">
        <v>906</v>
      </c>
      <c r="E18" s="9">
        <v>956</v>
      </c>
      <c r="F18" s="59">
        <v>960</v>
      </c>
      <c r="G18" s="59">
        <v>960</v>
      </c>
      <c r="H18" s="59">
        <v>965</v>
      </c>
      <c r="I18" s="59">
        <v>965</v>
      </c>
      <c r="J18" s="59">
        <v>970</v>
      </c>
      <c r="K18" s="59">
        <v>970</v>
      </c>
    </row>
    <row r="19" spans="1:11" ht="15" x14ac:dyDescent="0.2">
      <c r="A19" s="8" t="s">
        <v>27</v>
      </c>
      <c r="B19" s="9" t="s">
        <v>26</v>
      </c>
      <c r="C19" s="9">
        <v>820</v>
      </c>
      <c r="D19" s="9">
        <v>842</v>
      </c>
      <c r="E19" s="9">
        <v>850</v>
      </c>
      <c r="F19" s="59">
        <v>860</v>
      </c>
      <c r="G19" s="59">
        <v>860</v>
      </c>
      <c r="H19" s="59">
        <v>870</v>
      </c>
      <c r="I19" s="59">
        <v>870</v>
      </c>
      <c r="J19" s="59">
        <v>880</v>
      </c>
      <c r="K19" s="59">
        <v>880</v>
      </c>
    </row>
    <row r="20" spans="1:11" ht="15" x14ac:dyDescent="0.2">
      <c r="A20" s="8" t="s">
        <v>28</v>
      </c>
      <c r="B20" s="9" t="s">
        <v>26</v>
      </c>
      <c r="C20" s="9">
        <v>38</v>
      </c>
      <c r="D20" s="9">
        <v>64</v>
      </c>
      <c r="E20" s="9">
        <f>E18-E19</f>
        <v>106</v>
      </c>
      <c r="F20" s="59">
        <f>F18-F19</f>
        <v>100</v>
      </c>
      <c r="G20" s="59">
        <v>140</v>
      </c>
      <c r="H20" s="59">
        <f>H18-H19</f>
        <v>95</v>
      </c>
      <c r="I20" s="59">
        <v>155</v>
      </c>
      <c r="J20" s="59">
        <f>J18-J19</f>
        <v>90</v>
      </c>
      <c r="K20" s="59">
        <v>170</v>
      </c>
    </row>
    <row r="21" spans="1:11" ht="15" x14ac:dyDescent="0.2">
      <c r="A21" s="5" t="s">
        <v>29</v>
      </c>
      <c r="B21" s="6"/>
      <c r="C21" s="6"/>
      <c r="D21" s="7"/>
      <c r="E21" s="7"/>
      <c r="F21" s="7"/>
      <c r="G21" s="7"/>
      <c r="H21" s="7"/>
      <c r="I21" s="7"/>
      <c r="J21" s="7"/>
      <c r="K21" s="7"/>
    </row>
    <row r="22" spans="1:11" ht="32.25" customHeight="1" x14ac:dyDescent="0.2">
      <c r="A22" s="8" t="s">
        <v>30</v>
      </c>
      <c r="B22" s="9" t="s">
        <v>31</v>
      </c>
      <c r="C22" s="16">
        <v>2975020.1</v>
      </c>
      <c r="D22" s="17">
        <v>2994168.82</v>
      </c>
      <c r="E22" s="16">
        <f>D22*E23/100</f>
        <v>3048063.8587599997</v>
      </c>
      <c r="F22" s="61">
        <f>E22*F23/100</f>
        <v>3099880.9443589197</v>
      </c>
      <c r="G22" s="61">
        <f>E22*G23/100</f>
        <v>3136457.7106640399</v>
      </c>
      <c r="H22" s="61">
        <f>F22*H23/100</f>
        <v>3127779.8728581499</v>
      </c>
      <c r="I22" s="61">
        <f>G22*G23/100</f>
        <v>3227414.9842732972</v>
      </c>
      <c r="J22" s="61">
        <f>H22*J23/100</f>
        <v>3190335.470315313</v>
      </c>
      <c r="K22" s="61">
        <f>I22*K23/100</f>
        <v>3333919.6787543162</v>
      </c>
    </row>
    <row r="23" spans="1:11" ht="15" x14ac:dyDescent="0.2">
      <c r="A23" s="8"/>
      <c r="B23" s="9" t="s">
        <v>32</v>
      </c>
      <c r="C23" s="15">
        <v>101.9</v>
      </c>
      <c r="D23" s="18">
        <v>100.6</v>
      </c>
      <c r="E23" s="15">
        <v>101.8</v>
      </c>
      <c r="F23" s="67">
        <v>101.7</v>
      </c>
      <c r="G23" s="67">
        <v>102.9</v>
      </c>
      <c r="H23" s="67">
        <v>100.9</v>
      </c>
      <c r="I23" s="67">
        <v>103.1</v>
      </c>
      <c r="J23" s="67">
        <v>102</v>
      </c>
      <c r="K23" s="67">
        <v>103.3</v>
      </c>
    </row>
    <row r="24" spans="1:11" ht="15" x14ac:dyDescent="0.2">
      <c r="A24" s="8" t="s">
        <v>33</v>
      </c>
      <c r="B24" s="9"/>
      <c r="C24" s="9"/>
      <c r="D24" s="17"/>
      <c r="E24" s="16"/>
      <c r="F24" s="61"/>
      <c r="G24" s="61"/>
      <c r="H24" s="61"/>
      <c r="I24" s="61"/>
      <c r="J24" s="61"/>
      <c r="K24" s="61"/>
    </row>
    <row r="25" spans="1:11" ht="30" x14ac:dyDescent="0.2">
      <c r="A25" s="8" t="s">
        <v>34</v>
      </c>
      <c r="B25" s="9" t="s">
        <v>31</v>
      </c>
      <c r="C25" s="16">
        <v>0</v>
      </c>
      <c r="D25" s="17">
        <v>0</v>
      </c>
      <c r="E25" s="16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</row>
    <row r="26" spans="1:11" ht="19.5" customHeight="1" x14ac:dyDescent="0.2">
      <c r="A26" s="8"/>
      <c r="B26" s="9" t="s">
        <v>32</v>
      </c>
      <c r="C26" s="15">
        <v>0</v>
      </c>
      <c r="D26" s="18">
        <v>0</v>
      </c>
      <c r="E26" s="15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</row>
    <row r="27" spans="1:11" ht="30" x14ac:dyDescent="0.2">
      <c r="A27" s="8" t="s">
        <v>35</v>
      </c>
      <c r="B27" s="9" t="s">
        <v>31</v>
      </c>
      <c r="C27" s="16">
        <v>2975020.1</v>
      </c>
      <c r="D27" s="75">
        <v>2768627.64</v>
      </c>
      <c r="E27" s="16">
        <v>2814376.77</v>
      </c>
      <c r="F27" s="61">
        <v>2863790.72</v>
      </c>
      <c r="G27" s="61">
        <v>2898965.36</v>
      </c>
      <c r="H27" s="61">
        <v>2889261.7</v>
      </c>
      <c r="I27" s="61">
        <v>2986055.32</v>
      </c>
      <c r="J27" s="61">
        <v>2948955.08</v>
      </c>
      <c r="K27" s="61">
        <v>3088456.9</v>
      </c>
    </row>
    <row r="28" spans="1:11" ht="15" x14ac:dyDescent="0.2">
      <c r="A28" s="8"/>
      <c r="B28" s="9" t="s">
        <v>36</v>
      </c>
      <c r="C28" s="15">
        <v>101.9</v>
      </c>
      <c r="D28" s="18">
        <v>100.6</v>
      </c>
      <c r="E28" s="15">
        <v>101.8</v>
      </c>
      <c r="F28" s="67">
        <v>101.7</v>
      </c>
      <c r="G28" s="67">
        <v>102.9</v>
      </c>
      <c r="H28" s="67">
        <v>100.9</v>
      </c>
      <c r="I28" s="67">
        <v>103.1</v>
      </c>
      <c r="J28" s="67">
        <v>102</v>
      </c>
      <c r="K28" s="67">
        <v>103.3</v>
      </c>
    </row>
    <row r="29" spans="1:11" ht="45" x14ac:dyDescent="0.2">
      <c r="A29" s="8" t="s">
        <v>37</v>
      </c>
      <c r="B29" s="9" t="s">
        <v>31</v>
      </c>
      <c r="C29" s="16">
        <v>192839.1</v>
      </c>
      <c r="D29" s="17">
        <f>C29*D30/100</f>
        <v>193031.93909999999</v>
      </c>
      <c r="E29" s="16">
        <f>D29*E30/100</f>
        <v>200560.18472490003</v>
      </c>
      <c r="F29" s="61">
        <f>E29*F30/100</f>
        <v>202565.78657214902</v>
      </c>
      <c r="G29" s="61">
        <f>E29*G30/100</f>
        <v>203769.1476804984</v>
      </c>
      <c r="H29" s="61">
        <f>F29*H30/100</f>
        <v>204591.44443787052</v>
      </c>
      <c r="I29" s="61">
        <f>G29*G30/100</f>
        <v>207029.45404338636</v>
      </c>
      <c r="J29" s="61">
        <f>H29*J30/100</f>
        <v>207046.54177112496</v>
      </c>
      <c r="K29" s="61">
        <f>I29*K30/100</f>
        <v>210548.95476212393</v>
      </c>
    </row>
    <row r="30" spans="1:11" ht="15" x14ac:dyDescent="0.2">
      <c r="A30" s="8"/>
      <c r="B30" s="9" t="s">
        <v>36</v>
      </c>
      <c r="C30" s="15">
        <v>81.5</v>
      </c>
      <c r="D30" s="18">
        <v>100.1</v>
      </c>
      <c r="E30" s="15">
        <v>103.9</v>
      </c>
      <c r="F30" s="67">
        <v>101</v>
      </c>
      <c r="G30" s="67">
        <v>101.6</v>
      </c>
      <c r="H30" s="67">
        <v>101</v>
      </c>
      <c r="I30" s="67">
        <v>101.6</v>
      </c>
      <c r="J30" s="67">
        <v>101.2</v>
      </c>
      <c r="K30" s="67">
        <v>101.7</v>
      </c>
    </row>
    <row r="31" spans="1:11" ht="45" x14ac:dyDescent="0.2">
      <c r="A31" s="8" t="s">
        <v>38</v>
      </c>
      <c r="B31" s="9" t="s">
        <v>31</v>
      </c>
      <c r="C31" s="16">
        <v>32412</v>
      </c>
      <c r="D31" s="17">
        <f>C31*D32/100</f>
        <v>32509.236000000001</v>
      </c>
      <c r="E31" s="16">
        <f>D31*E32/100</f>
        <v>33126.911484000004</v>
      </c>
      <c r="F31" s="61">
        <f>E31*F32/100</f>
        <v>33524.434421808</v>
      </c>
      <c r="G31" s="61">
        <f>E31*G32/100</f>
        <v>33723.195890711999</v>
      </c>
      <c r="H31" s="61">
        <f>F31*H32/100</f>
        <v>33926.727634869698</v>
      </c>
      <c r="I31" s="61">
        <f>G31*G32/100</f>
        <v>34330.213416744817</v>
      </c>
      <c r="J31" s="61">
        <f>H31*J32/100</f>
        <v>34333.848366488135</v>
      </c>
      <c r="K31" s="61">
        <f>I31*K32/100</f>
        <v>34913.827044829479</v>
      </c>
    </row>
    <row r="32" spans="1:11" ht="15" x14ac:dyDescent="0.2">
      <c r="A32" s="8"/>
      <c r="B32" s="9" t="s">
        <v>36</v>
      </c>
      <c r="C32" s="14">
        <v>99.4</v>
      </c>
      <c r="D32" s="19">
        <v>100.3</v>
      </c>
      <c r="E32" s="19">
        <v>101.9</v>
      </c>
      <c r="F32" s="68">
        <v>101.2</v>
      </c>
      <c r="G32" s="68">
        <v>101.8</v>
      </c>
      <c r="H32" s="68">
        <v>101.2</v>
      </c>
      <c r="I32" s="68">
        <v>101.8</v>
      </c>
      <c r="J32" s="68">
        <v>101.2</v>
      </c>
      <c r="K32" s="68">
        <v>101.7</v>
      </c>
    </row>
    <row r="33" spans="1:11" ht="15" x14ac:dyDescent="0.2">
      <c r="A33" s="20" t="s">
        <v>39</v>
      </c>
      <c r="B33" s="21"/>
      <c r="C33" s="21"/>
      <c r="D33" s="22"/>
      <c r="E33" s="22"/>
      <c r="F33" s="22"/>
      <c r="G33" s="22"/>
      <c r="H33" s="22"/>
      <c r="I33" s="22"/>
      <c r="J33" s="22"/>
      <c r="K33" s="22"/>
    </row>
    <row r="34" spans="1:11" ht="15" x14ac:dyDescent="0.2">
      <c r="A34" s="8" t="s">
        <v>40</v>
      </c>
      <c r="B34" s="23" t="s">
        <v>31</v>
      </c>
      <c r="C34" s="16">
        <f>C38+C40</f>
        <v>2664073</v>
      </c>
      <c r="D34" s="16">
        <f t="shared" ref="D34:K34" si="0">D38+D40</f>
        <v>2623506</v>
      </c>
      <c r="E34" s="16">
        <f t="shared" si="0"/>
        <v>2316786</v>
      </c>
      <c r="F34" s="61">
        <f t="shared" si="0"/>
        <v>2439455</v>
      </c>
      <c r="G34" s="61">
        <f t="shared" si="0"/>
        <v>2439455</v>
      </c>
      <c r="H34" s="61">
        <f t="shared" si="0"/>
        <v>2573583</v>
      </c>
      <c r="I34" s="61">
        <f t="shared" si="0"/>
        <v>2573583</v>
      </c>
      <c r="J34" s="61">
        <f t="shared" si="0"/>
        <v>2706362</v>
      </c>
      <c r="K34" s="61">
        <f t="shared" si="0"/>
        <v>2706362</v>
      </c>
    </row>
    <row r="35" spans="1:11" ht="30" x14ac:dyDescent="0.2">
      <c r="A35" s="24" t="s">
        <v>172</v>
      </c>
      <c r="B35" s="9" t="s">
        <v>41</v>
      </c>
      <c r="C35" s="9">
        <v>104.4</v>
      </c>
      <c r="D35" s="25">
        <v>100.9</v>
      </c>
      <c r="E35" s="25">
        <v>101.6</v>
      </c>
      <c r="F35" s="69">
        <v>100.4</v>
      </c>
      <c r="G35" s="69">
        <v>101</v>
      </c>
      <c r="H35" s="69">
        <v>100.5</v>
      </c>
      <c r="I35" s="69">
        <v>101.1</v>
      </c>
      <c r="J35" s="69">
        <v>100.1</v>
      </c>
      <c r="K35" s="69">
        <v>100.8</v>
      </c>
    </row>
    <row r="36" spans="1:11" ht="15" x14ac:dyDescent="0.2">
      <c r="A36" s="8" t="s">
        <v>42</v>
      </c>
      <c r="B36" s="9" t="s">
        <v>43</v>
      </c>
      <c r="C36" s="9">
        <v>104.2</v>
      </c>
      <c r="D36" s="15">
        <v>97.7</v>
      </c>
      <c r="E36" s="15">
        <v>107.6</v>
      </c>
      <c r="F36" s="67">
        <v>105.1</v>
      </c>
      <c r="G36" s="67">
        <v>105.6</v>
      </c>
      <c r="H36" s="67">
        <v>104</v>
      </c>
      <c r="I36" s="67">
        <v>104.3</v>
      </c>
      <c r="J36" s="67">
        <v>102.5</v>
      </c>
      <c r="K36" s="67">
        <v>103.8</v>
      </c>
    </row>
    <row r="37" spans="1:11" ht="15" x14ac:dyDescent="0.2">
      <c r="A37" s="8" t="s">
        <v>33</v>
      </c>
      <c r="B37" s="9"/>
      <c r="C37" s="9"/>
      <c r="D37" s="16"/>
      <c r="E37" s="16"/>
      <c r="F37" s="61"/>
      <c r="G37" s="61"/>
      <c r="H37" s="61"/>
      <c r="I37" s="61"/>
      <c r="J37" s="61"/>
      <c r="K37" s="61"/>
    </row>
    <row r="38" spans="1:11" ht="15" x14ac:dyDescent="0.2">
      <c r="A38" s="8" t="s">
        <v>44</v>
      </c>
      <c r="B38" s="9" t="s">
        <v>31</v>
      </c>
      <c r="C38" s="16">
        <v>2561862</v>
      </c>
      <c r="D38" s="16">
        <v>2507527</v>
      </c>
      <c r="E38" s="16">
        <v>2178002</v>
      </c>
      <c r="F38" s="61">
        <v>2293958</v>
      </c>
      <c r="G38" s="61">
        <v>2293958</v>
      </c>
      <c r="H38" s="61">
        <v>2418842</v>
      </c>
      <c r="I38" s="61">
        <v>2418842</v>
      </c>
      <c r="J38" s="61">
        <v>2543397</v>
      </c>
      <c r="K38" s="61">
        <v>2543397</v>
      </c>
    </row>
    <row r="39" spans="1:11" ht="30" x14ac:dyDescent="0.2">
      <c r="A39" s="8" t="s">
        <v>45</v>
      </c>
      <c r="B39" s="9" t="s">
        <v>41</v>
      </c>
      <c r="C39" s="9">
        <v>108.4</v>
      </c>
      <c r="D39" s="25">
        <v>97.5</v>
      </c>
      <c r="E39" s="25">
        <v>100.4</v>
      </c>
      <c r="F39" s="69">
        <v>100</v>
      </c>
      <c r="G39" s="69">
        <v>100.6</v>
      </c>
      <c r="H39" s="69">
        <v>100.3</v>
      </c>
      <c r="I39" s="69">
        <v>100.8</v>
      </c>
      <c r="J39" s="69">
        <v>100</v>
      </c>
      <c r="K39" s="69">
        <v>100.7</v>
      </c>
    </row>
    <row r="40" spans="1:11" ht="15" x14ac:dyDescent="0.2">
      <c r="A40" s="8" t="s">
        <v>46</v>
      </c>
      <c r="B40" s="9" t="s">
        <v>31</v>
      </c>
      <c r="C40" s="16">
        <v>102211</v>
      </c>
      <c r="D40" s="16">
        <v>115979</v>
      </c>
      <c r="E40" s="16">
        <v>138784</v>
      </c>
      <c r="F40" s="61">
        <v>145497</v>
      </c>
      <c r="G40" s="61">
        <v>145497</v>
      </c>
      <c r="H40" s="61">
        <v>154741</v>
      </c>
      <c r="I40" s="61">
        <v>154741</v>
      </c>
      <c r="J40" s="61">
        <v>162965</v>
      </c>
      <c r="K40" s="61">
        <v>162965</v>
      </c>
    </row>
    <row r="41" spans="1:11" ht="30" x14ac:dyDescent="0.2">
      <c r="A41" s="8" t="s">
        <v>47</v>
      </c>
      <c r="B41" s="9" t="s">
        <v>41</v>
      </c>
      <c r="C41" s="26">
        <v>99.8</v>
      </c>
      <c r="D41" s="25">
        <v>104.6</v>
      </c>
      <c r="E41" s="25">
        <v>102.9</v>
      </c>
      <c r="F41" s="69">
        <v>100.7</v>
      </c>
      <c r="G41" s="69">
        <v>101.4</v>
      </c>
      <c r="H41" s="69">
        <v>100.7</v>
      </c>
      <c r="I41" s="69">
        <v>101.3</v>
      </c>
      <c r="J41" s="69">
        <v>100.3</v>
      </c>
      <c r="K41" s="69">
        <v>101</v>
      </c>
    </row>
    <row r="42" spans="1:11" ht="15" x14ac:dyDescent="0.2">
      <c r="A42" s="20" t="s">
        <v>48</v>
      </c>
      <c r="B42" s="21"/>
      <c r="C42" s="21"/>
      <c r="D42" s="22"/>
      <c r="E42" s="22"/>
      <c r="F42" s="22"/>
      <c r="G42" s="22"/>
      <c r="H42" s="22"/>
      <c r="I42" s="22"/>
      <c r="J42" s="22"/>
      <c r="K42" s="22"/>
    </row>
    <row r="43" spans="1:11" ht="30" x14ac:dyDescent="0.2">
      <c r="A43" s="8" t="s">
        <v>49</v>
      </c>
      <c r="B43" s="23" t="s">
        <v>50</v>
      </c>
      <c r="C43" s="26">
        <v>60900</v>
      </c>
      <c r="D43" s="16">
        <v>256500</v>
      </c>
      <c r="E43" s="16">
        <v>63500</v>
      </c>
      <c r="F43" s="61">
        <v>67691</v>
      </c>
      <c r="G43" s="61">
        <v>67500.5</v>
      </c>
      <c r="H43" s="61">
        <v>71075.55</v>
      </c>
      <c r="I43" s="61">
        <v>70605.5</v>
      </c>
      <c r="J43" s="61">
        <v>74060.7</v>
      </c>
      <c r="K43" s="61">
        <v>73500.3</v>
      </c>
    </row>
    <row r="44" spans="1:11" ht="30" x14ac:dyDescent="0.2">
      <c r="A44" s="8" t="s">
        <v>51</v>
      </c>
      <c r="B44" s="9" t="s">
        <v>52</v>
      </c>
      <c r="C44" s="26">
        <v>76</v>
      </c>
      <c r="D44" s="15">
        <f>D43/C43*100*1.062</f>
        <v>447.29556650246309</v>
      </c>
      <c r="E44" s="15">
        <f>E43/D43*100*1.023</f>
        <v>25.325730994152046</v>
      </c>
      <c r="F44" s="67">
        <f>F43/E43*100*1.066</f>
        <v>113.63560000000001</v>
      </c>
      <c r="G44" s="67">
        <f>G43/F43*100*1.063</f>
        <v>106.00084427767355</v>
      </c>
      <c r="H44" s="67">
        <f>H43/F43*100*1.05</f>
        <v>110.25</v>
      </c>
      <c r="I44" s="67">
        <f>I43/G43*100*1.046</f>
        <v>109.41156435878254</v>
      </c>
      <c r="J44" s="67">
        <f>J43/H43*100*1.042</f>
        <v>108.57636613434579</v>
      </c>
      <c r="K44" s="67">
        <f>K43/I43*100*1.041</f>
        <v>108.36806240307058</v>
      </c>
    </row>
    <row r="45" spans="1:11" ht="15" x14ac:dyDescent="0.2">
      <c r="A45" s="8" t="s">
        <v>42</v>
      </c>
      <c r="B45" s="9" t="s">
        <v>43</v>
      </c>
      <c r="C45" s="26">
        <v>110.7</v>
      </c>
      <c r="D45" s="27">
        <v>106.2</v>
      </c>
      <c r="E45" s="27">
        <v>102.3</v>
      </c>
      <c r="F45" s="70">
        <v>106.6</v>
      </c>
      <c r="G45" s="70">
        <v>106.3</v>
      </c>
      <c r="H45" s="69">
        <v>105</v>
      </c>
      <c r="I45" s="70">
        <v>104.6</v>
      </c>
      <c r="J45" s="70">
        <v>104.2</v>
      </c>
      <c r="K45" s="70">
        <v>104.1</v>
      </c>
    </row>
    <row r="46" spans="1:11" ht="15" x14ac:dyDescent="0.2">
      <c r="A46" s="8" t="s">
        <v>53</v>
      </c>
      <c r="B46" s="9" t="s">
        <v>54</v>
      </c>
      <c r="C46" s="26">
        <v>3.5</v>
      </c>
      <c r="D46" s="15">
        <v>5.5</v>
      </c>
      <c r="E46" s="15">
        <v>5.6</v>
      </c>
      <c r="F46" s="67">
        <v>5.7</v>
      </c>
      <c r="G46" s="67">
        <v>5.7</v>
      </c>
      <c r="H46" s="67">
        <v>5.7</v>
      </c>
      <c r="I46" s="67">
        <v>5.7</v>
      </c>
      <c r="J46" s="67">
        <v>5.7</v>
      </c>
      <c r="K46" s="67">
        <v>5.7</v>
      </c>
    </row>
    <row r="47" spans="1:11" ht="15" x14ac:dyDescent="0.2">
      <c r="A47" s="20" t="s">
        <v>55</v>
      </c>
      <c r="B47" s="21"/>
      <c r="C47" s="21"/>
      <c r="D47" s="22"/>
      <c r="E47" s="22"/>
      <c r="F47" s="22"/>
      <c r="G47" s="22"/>
      <c r="H47" s="22"/>
      <c r="I47" s="22"/>
      <c r="J47" s="22"/>
      <c r="K47" s="22"/>
    </row>
    <row r="48" spans="1:11" ht="15" x14ac:dyDescent="0.2">
      <c r="A48" s="28" t="s">
        <v>56</v>
      </c>
      <c r="B48" s="9" t="s">
        <v>57</v>
      </c>
      <c r="C48" s="9">
        <v>56.6</v>
      </c>
      <c r="D48" s="16">
        <v>54.6</v>
      </c>
      <c r="E48" s="16"/>
      <c r="F48" s="61"/>
      <c r="G48" s="61"/>
      <c r="H48" s="61"/>
      <c r="I48" s="61"/>
      <c r="J48" s="61"/>
      <c r="K48" s="61"/>
    </row>
    <row r="49" spans="1:11" ht="15" x14ac:dyDescent="0.2">
      <c r="A49" s="28" t="s">
        <v>58</v>
      </c>
      <c r="B49" s="9" t="s">
        <v>57</v>
      </c>
      <c r="C49" s="9"/>
      <c r="D49" s="16"/>
      <c r="E49" s="16"/>
      <c r="F49" s="61"/>
      <c r="G49" s="61"/>
      <c r="H49" s="61"/>
      <c r="I49" s="61"/>
      <c r="J49" s="61"/>
      <c r="K49" s="61"/>
    </row>
    <row r="50" spans="1:11" ht="15" x14ac:dyDescent="0.2">
      <c r="A50" s="28" t="s">
        <v>59</v>
      </c>
      <c r="B50" s="9" t="s">
        <v>57</v>
      </c>
      <c r="C50" s="9"/>
      <c r="D50" s="16"/>
      <c r="E50" s="16"/>
      <c r="F50" s="61"/>
      <c r="G50" s="61"/>
      <c r="H50" s="61"/>
      <c r="I50" s="61"/>
      <c r="J50" s="61"/>
      <c r="K50" s="61"/>
    </row>
    <row r="51" spans="1:11" ht="15" x14ac:dyDescent="0.2">
      <c r="A51" s="28" t="s">
        <v>60</v>
      </c>
      <c r="B51" s="9" t="s">
        <v>57</v>
      </c>
      <c r="C51" s="9"/>
      <c r="D51" s="16"/>
      <c r="E51" s="16"/>
      <c r="F51" s="61"/>
      <c r="G51" s="61"/>
      <c r="H51" s="61"/>
      <c r="I51" s="61"/>
      <c r="J51" s="61"/>
      <c r="K51" s="61"/>
    </row>
    <row r="52" spans="1:11" ht="15" x14ac:dyDescent="0.2">
      <c r="A52" s="28" t="s">
        <v>61</v>
      </c>
      <c r="B52" s="9" t="s">
        <v>57</v>
      </c>
      <c r="C52" s="9">
        <v>88.7</v>
      </c>
      <c r="D52" s="16">
        <v>94.9</v>
      </c>
      <c r="E52" s="16"/>
      <c r="F52" s="61"/>
      <c r="G52" s="61"/>
      <c r="H52" s="61"/>
      <c r="I52" s="61"/>
      <c r="J52" s="61"/>
      <c r="K52" s="61"/>
    </row>
    <row r="53" spans="1:11" ht="15" x14ac:dyDescent="0.2">
      <c r="A53" s="28" t="s">
        <v>62</v>
      </c>
      <c r="B53" s="9" t="s">
        <v>57</v>
      </c>
      <c r="C53" s="9">
        <v>5.6</v>
      </c>
      <c r="D53" s="16">
        <v>3.2</v>
      </c>
      <c r="E53" s="16"/>
      <c r="F53" s="61"/>
      <c r="G53" s="61"/>
      <c r="H53" s="61"/>
      <c r="I53" s="61"/>
      <c r="J53" s="61"/>
      <c r="K53" s="61"/>
    </row>
    <row r="54" spans="1:11" ht="15" x14ac:dyDescent="0.2">
      <c r="A54" s="28" t="s">
        <v>63</v>
      </c>
      <c r="B54" s="9" t="s">
        <v>57</v>
      </c>
      <c r="C54" s="9">
        <v>1.27</v>
      </c>
      <c r="D54" s="16">
        <v>1</v>
      </c>
      <c r="E54" s="16"/>
      <c r="F54" s="61"/>
      <c r="G54" s="61"/>
      <c r="H54" s="61"/>
      <c r="I54" s="61"/>
      <c r="J54" s="61"/>
      <c r="K54" s="61"/>
    </row>
    <row r="55" spans="1:11" ht="15" x14ac:dyDescent="0.2">
      <c r="A55" s="28" t="s">
        <v>64</v>
      </c>
      <c r="B55" s="9" t="s">
        <v>57</v>
      </c>
      <c r="C55" s="9">
        <v>5.5</v>
      </c>
      <c r="D55" s="16">
        <v>5.2</v>
      </c>
      <c r="E55" s="16"/>
      <c r="F55" s="61"/>
      <c r="G55" s="61"/>
      <c r="H55" s="61"/>
      <c r="I55" s="61"/>
      <c r="J55" s="61"/>
      <c r="K55" s="61"/>
    </row>
    <row r="56" spans="1:11" ht="15" x14ac:dyDescent="0.2">
      <c r="A56" s="28" t="s">
        <v>65</v>
      </c>
      <c r="B56" s="9" t="s">
        <v>66</v>
      </c>
      <c r="C56" s="9">
        <v>11.74</v>
      </c>
      <c r="D56" s="16">
        <v>10.6</v>
      </c>
      <c r="E56" s="16"/>
      <c r="F56" s="61"/>
      <c r="G56" s="61"/>
      <c r="H56" s="61"/>
      <c r="I56" s="61"/>
      <c r="J56" s="61"/>
      <c r="K56" s="61"/>
    </row>
    <row r="57" spans="1:11" ht="15" x14ac:dyDescent="0.2">
      <c r="A57" s="28" t="s">
        <v>67</v>
      </c>
      <c r="B57" s="9" t="s">
        <v>68</v>
      </c>
      <c r="C57" s="9">
        <v>0.09</v>
      </c>
      <c r="D57" s="16"/>
      <c r="E57" s="16"/>
      <c r="F57" s="61"/>
      <c r="G57" s="61"/>
      <c r="H57" s="61"/>
      <c r="I57" s="61"/>
      <c r="J57" s="61"/>
      <c r="K57" s="61"/>
    </row>
    <row r="58" spans="1:11" ht="15" x14ac:dyDescent="0.2">
      <c r="A58" s="28" t="s">
        <v>69</v>
      </c>
      <c r="B58" s="9" t="s">
        <v>57</v>
      </c>
      <c r="C58" s="9"/>
      <c r="D58" s="16"/>
      <c r="E58" s="16"/>
      <c r="F58" s="61"/>
      <c r="G58" s="61"/>
      <c r="H58" s="61"/>
      <c r="I58" s="61"/>
      <c r="J58" s="61"/>
      <c r="K58" s="61"/>
    </row>
    <row r="59" spans="1:11" ht="15" x14ac:dyDescent="0.2">
      <c r="A59" s="28" t="s">
        <v>70</v>
      </c>
      <c r="B59" s="9" t="s">
        <v>57</v>
      </c>
      <c r="C59" s="9"/>
      <c r="D59" s="16"/>
      <c r="E59" s="16"/>
      <c r="F59" s="61"/>
      <c r="G59" s="61"/>
      <c r="H59" s="61"/>
      <c r="I59" s="61"/>
      <c r="J59" s="61"/>
      <c r="K59" s="61"/>
    </row>
    <row r="60" spans="1:11" ht="15" x14ac:dyDescent="0.2">
      <c r="A60" s="28" t="s">
        <v>71</v>
      </c>
      <c r="B60" s="9" t="s">
        <v>57</v>
      </c>
      <c r="C60" s="9">
        <v>7.0000000000000001E-3</v>
      </c>
      <c r="D60" s="10">
        <v>7.0000000000000001E-3</v>
      </c>
      <c r="E60" s="10">
        <v>8.0000000000000002E-3</v>
      </c>
      <c r="F60" s="64">
        <v>8.9999999999999993E-3</v>
      </c>
      <c r="G60" s="64">
        <v>8.9999999999999993E-3</v>
      </c>
      <c r="H60" s="64">
        <v>8.9999999999999993E-3</v>
      </c>
      <c r="I60" s="64">
        <v>8.9999999999999993E-3</v>
      </c>
      <c r="J60" s="64">
        <v>8.9999999999999993E-3</v>
      </c>
      <c r="K60" s="64">
        <v>8.9999999999999993E-3</v>
      </c>
    </row>
    <row r="61" spans="1:11" ht="15" x14ac:dyDescent="0.2">
      <c r="A61" s="28" t="s">
        <v>72</v>
      </c>
      <c r="B61" s="9" t="s">
        <v>57</v>
      </c>
      <c r="C61" s="9"/>
      <c r="D61" s="16"/>
      <c r="E61" s="16"/>
      <c r="F61" s="61"/>
      <c r="G61" s="61"/>
      <c r="H61" s="61"/>
      <c r="I61" s="61"/>
      <c r="J61" s="61"/>
      <c r="K61" s="61"/>
    </row>
    <row r="62" spans="1:11" ht="15" x14ac:dyDescent="0.2">
      <c r="A62" s="28" t="s">
        <v>73</v>
      </c>
      <c r="B62" s="9" t="s">
        <v>57</v>
      </c>
      <c r="C62" s="9"/>
      <c r="D62" s="16"/>
      <c r="E62" s="16"/>
      <c r="F62" s="61"/>
      <c r="G62" s="61"/>
      <c r="H62" s="61"/>
      <c r="I62" s="61"/>
      <c r="J62" s="61"/>
      <c r="K62" s="61"/>
    </row>
    <row r="63" spans="1:11" ht="15" x14ac:dyDescent="0.2">
      <c r="A63" s="28" t="s">
        <v>74</v>
      </c>
      <c r="B63" s="9" t="s">
        <v>57</v>
      </c>
      <c r="C63" s="9"/>
      <c r="D63" s="16"/>
      <c r="E63" s="16"/>
      <c r="F63" s="61"/>
      <c r="G63" s="61"/>
      <c r="H63" s="61"/>
      <c r="I63" s="61"/>
      <c r="J63" s="61"/>
      <c r="K63" s="61"/>
    </row>
    <row r="64" spans="1:11" ht="15" x14ac:dyDescent="0.2">
      <c r="A64" s="29" t="s">
        <v>75</v>
      </c>
      <c r="B64" s="30" t="s">
        <v>76</v>
      </c>
      <c r="C64" s="9"/>
      <c r="D64" s="16"/>
      <c r="E64" s="16"/>
      <c r="F64" s="61"/>
      <c r="G64" s="61"/>
      <c r="H64" s="61"/>
      <c r="I64" s="61"/>
      <c r="J64" s="61"/>
      <c r="K64" s="61"/>
    </row>
    <row r="65" spans="1:11" ht="15" x14ac:dyDescent="0.2">
      <c r="A65" s="28" t="s">
        <v>77</v>
      </c>
      <c r="B65" s="9" t="s">
        <v>76</v>
      </c>
      <c r="C65" s="9"/>
      <c r="D65" s="16"/>
      <c r="E65" s="16"/>
      <c r="F65" s="61"/>
      <c r="G65" s="61"/>
      <c r="H65" s="61"/>
      <c r="I65" s="61"/>
      <c r="J65" s="61"/>
      <c r="K65" s="61"/>
    </row>
    <row r="66" spans="1:11" ht="15" x14ac:dyDescent="0.2">
      <c r="A66" s="28" t="s">
        <v>78</v>
      </c>
      <c r="B66" s="9" t="s">
        <v>76</v>
      </c>
      <c r="C66" s="9"/>
      <c r="D66" s="16"/>
      <c r="E66" s="16"/>
      <c r="F66" s="61"/>
      <c r="G66" s="61"/>
      <c r="H66" s="61"/>
      <c r="I66" s="61"/>
      <c r="J66" s="61"/>
      <c r="K66" s="61"/>
    </row>
    <row r="67" spans="1:11" ht="15" x14ac:dyDescent="0.2">
      <c r="A67" s="28" t="s">
        <v>79</v>
      </c>
      <c r="B67" s="9" t="s">
        <v>76</v>
      </c>
      <c r="C67" s="9"/>
      <c r="D67" s="16"/>
      <c r="E67" s="16"/>
      <c r="F67" s="61"/>
      <c r="G67" s="61"/>
      <c r="H67" s="61"/>
      <c r="I67" s="61"/>
      <c r="J67" s="61"/>
      <c r="K67" s="61"/>
    </row>
    <row r="68" spans="1:11" ht="15" x14ac:dyDescent="0.2">
      <c r="A68" s="28" t="s">
        <v>80</v>
      </c>
      <c r="B68" s="9" t="s">
        <v>76</v>
      </c>
      <c r="C68" s="9"/>
      <c r="D68" s="16"/>
      <c r="E68" s="16"/>
      <c r="F68" s="61"/>
      <c r="G68" s="61"/>
      <c r="H68" s="61"/>
      <c r="I68" s="61"/>
      <c r="J68" s="61"/>
      <c r="K68" s="61"/>
    </row>
    <row r="69" spans="1:11" ht="15" x14ac:dyDescent="0.2">
      <c r="A69" s="28" t="s">
        <v>81</v>
      </c>
      <c r="B69" s="9" t="s">
        <v>76</v>
      </c>
      <c r="C69" s="9"/>
      <c r="D69" s="16"/>
      <c r="E69" s="16"/>
      <c r="F69" s="61"/>
      <c r="G69" s="61"/>
      <c r="H69" s="61"/>
      <c r="I69" s="61"/>
      <c r="J69" s="61"/>
      <c r="K69" s="61"/>
    </row>
    <row r="70" spans="1:11" ht="30" x14ac:dyDescent="0.2">
      <c r="A70" s="28" t="s">
        <v>82</v>
      </c>
      <c r="B70" s="9" t="s">
        <v>76</v>
      </c>
      <c r="C70" s="9"/>
      <c r="D70" s="16"/>
      <c r="E70" s="16"/>
      <c r="F70" s="61"/>
      <c r="G70" s="61"/>
      <c r="H70" s="61"/>
      <c r="I70" s="61"/>
      <c r="J70" s="61"/>
      <c r="K70" s="61"/>
    </row>
    <row r="71" spans="1:11" ht="15" x14ac:dyDescent="0.2">
      <c r="A71" s="28" t="s">
        <v>83</v>
      </c>
      <c r="B71" s="9" t="s">
        <v>84</v>
      </c>
      <c r="C71" s="9"/>
      <c r="D71" s="16"/>
      <c r="E71" s="16"/>
      <c r="F71" s="61"/>
      <c r="G71" s="61"/>
      <c r="H71" s="61"/>
      <c r="I71" s="61"/>
      <c r="J71" s="61"/>
      <c r="K71" s="61"/>
    </row>
    <row r="72" spans="1:11" ht="15" x14ac:dyDescent="0.2">
      <c r="A72" s="28" t="s">
        <v>85</v>
      </c>
      <c r="B72" s="9" t="s">
        <v>66</v>
      </c>
      <c r="C72" s="9"/>
      <c r="D72" s="16"/>
      <c r="E72" s="16"/>
      <c r="F72" s="61"/>
      <c r="G72" s="61"/>
      <c r="H72" s="61"/>
      <c r="I72" s="61"/>
      <c r="J72" s="61"/>
      <c r="K72" s="61"/>
    </row>
    <row r="73" spans="1:11" ht="15" x14ac:dyDescent="0.2">
      <c r="A73" s="28" t="s">
        <v>86</v>
      </c>
      <c r="B73" s="9" t="s">
        <v>87</v>
      </c>
      <c r="C73" s="9"/>
      <c r="D73" s="16"/>
      <c r="E73" s="16"/>
      <c r="F73" s="61"/>
      <c r="G73" s="61"/>
      <c r="H73" s="61"/>
      <c r="I73" s="61"/>
      <c r="J73" s="61"/>
      <c r="K73" s="61"/>
    </row>
    <row r="74" spans="1:11" ht="45" x14ac:dyDescent="0.2">
      <c r="A74" s="28" t="s">
        <v>88</v>
      </c>
      <c r="B74" s="9" t="s">
        <v>68</v>
      </c>
      <c r="C74" s="9">
        <v>1.6E-2</v>
      </c>
      <c r="D74" s="9">
        <v>1.6E-2</v>
      </c>
      <c r="E74" s="9">
        <v>1.6E-2</v>
      </c>
      <c r="F74" s="64">
        <v>1.7000000000000001E-2</v>
      </c>
      <c r="G74" s="64">
        <v>1.7000000000000001E-2</v>
      </c>
      <c r="H74" s="64">
        <v>1.7999999999999999E-2</v>
      </c>
      <c r="I74" s="64">
        <v>1.7999999999999999E-2</v>
      </c>
      <c r="J74" s="64">
        <v>1.9E-2</v>
      </c>
      <c r="K74" s="64">
        <v>1.9E-2</v>
      </c>
    </row>
    <row r="75" spans="1:11" ht="15" x14ac:dyDescent="0.2">
      <c r="A75" s="28" t="s">
        <v>89</v>
      </c>
      <c r="B75" s="9" t="s">
        <v>57</v>
      </c>
      <c r="C75" s="9"/>
      <c r="D75" s="16"/>
      <c r="E75" s="16"/>
      <c r="F75" s="61"/>
      <c r="G75" s="61"/>
      <c r="H75" s="61"/>
      <c r="I75" s="61"/>
      <c r="J75" s="61"/>
      <c r="K75" s="61"/>
    </row>
    <row r="76" spans="1:11" ht="15" x14ac:dyDescent="0.2">
      <c r="A76" s="28" t="s">
        <v>90</v>
      </c>
      <c r="B76" s="9" t="s">
        <v>91</v>
      </c>
      <c r="C76" s="9"/>
      <c r="D76" s="16"/>
      <c r="E76" s="16"/>
      <c r="F76" s="61"/>
      <c r="G76" s="61"/>
      <c r="H76" s="61"/>
      <c r="I76" s="61"/>
      <c r="J76" s="61"/>
      <c r="K76" s="61"/>
    </row>
    <row r="77" spans="1:11" ht="15" x14ac:dyDescent="0.2">
      <c r="A77" s="28" t="s">
        <v>92</v>
      </c>
      <c r="B77" s="9" t="s">
        <v>91</v>
      </c>
      <c r="C77" s="9"/>
      <c r="D77" s="16"/>
      <c r="E77" s="16"/>
      <c r="F77" s="61"/>
      <c r="G77" s="61"/>
      <c r="H77" s="61"/>
      <c r="I77" s="61"/>
      <c r="J77" s="61"/>
      <c r="K77" s="61"/>
    </row>
    <row r="78" spans="1:11" ht="15" x14ac:dyDescent="0.2">
      <c r="A78" s="28" t="s">
        <v>93</v>
      </c>
      <c r="B78" s="9" t="s">
        <v>57</v>
      </c>
      <c r="C78" s="9"/>
      <c r="D78" s="16"/>
      <c r="E78" s="16"/>
      <c r="F78" s="61"/>
      <c r="G78" s="61"/>
      <c r="H78" s="61"/>
      <c r="I78" s="61"/>
      <c r="J78" s="61"/>
      <c r="K78" s="61"/>
    </row>
    <row r="79" spans="1:11" ht="15" x14ac:dyDescent="0.2">
      <c r="A79" s="28" t="s">
        <v>94</v>
      </c>
      <c r="B79" s="9" t="s">
        <v>91</v>
      </c>
      <c r="C79" s="9"/>
      <c r="D79" s="16"/>
      <c r="E79" s="16"/>
      <c r="F79" s="61"/>
      <c r="G79" s="61"/>
      <c r="H79" s="61"/>
      <c r="I79" s="61"/>
      <c r="J79" s="61"/>
      <c r="K79" s="61"/>
    </row>
    <row r="80" spans="1:11" ht="45" x14ac:dyDescent="0.2">
      <c r="A80" s="28" t="s">
        <v>173</v>
      </c>
      <c r="B80" s="9" t="s">
        <v>91</v>
      </c>
      <c r="C80" s="9"/>
      <c r="D80" s="16"/>
      <c r="E80" s="16"/>
      <c r="F80" s="61"/>
      <c r="G80" s="61"/>
      <c r="H80" s="61"/>
      <c r="I80" s="61"/>
      <c r="J80" s="61"/>
      <c r="K80" s="61"/>
    </row>
    <row r="81" spans="1:11" ht="22.5" customHeight="1" x14ac:dyDescent="0.2">
      <c r="A81" s="28" t="s">
        <v>95</v>
      </c>
      <c r="B81" s="9" t="s">
        <v>96</v>
      </c>
      <c r="C81" s="9"/>
      <c r="D81" s="16"/>
      <c r="E81" s="16"/>
      <c r="F81" s="61"/>
      <c r="G81" s="61"/>
      <c r="H81" s="61"/>
      <c r="I81" s="61"/>
      <c r="J81" s="61"/>
      <c r="K81" s="61"/>
    </row>
    <row r="82" spans="1:11" ht="15" x14ac:dyDescent="0.2">
      <c r="A82" s="28" t="s">
        <v>97</v>
      </c>
      <c r="B82" s="9" t="s">
        <v>98</v>
      </c>
      <c r="C82" s="9"/>
      <c r="D82" s="16"/>
      <c r="E82" s="16"/>
      <c r="F82" s="61"/>
      <c r="G82" s="61"/>
      <c r="H82" s="61"/>
      <c r="I82" s="61"/>
      <c r="J82" s="61"/>
      <c r="K82" s="61"/>
    </row>
    <row r="83" spans="1:11" ht="30" x14ac:dyDescent="0.2">
      <c r="A83" s="28" t="s">
        <v>99</v>
      </c>
      <c r="B83" s="9" t="s">
        <v>57</v>
      </c>
      <c r="C83" s="9"/>
      <c r="D83" s="16"/>
      <c r="E83" s="16"/>
      <c r="F83" s="61"/>
      <c r="G83" s="61"/>
      <c r="H83" s="61"/>
      <c r="I83" s="61"/>
      <c r="J83" s="61"/>
      <c r="K83" s="61"/>
    </row>
    <row r="84" spans="1:11" ht="19.5" customHeight="1" x14ac:dyDescent="0.2">
      <c r="A84" s="31" t="s">
        <v>100</v>
      </c>
      <c r="B84" s="31" t="s">
        <v>101</v>
      </c>
      <c r="C84" s="32">
        <v>12.3</v>
      </c>
      <c r="D84" s="33">
        <v>13.04</v>
      </c>
      <c r="E84" s="33">
        <v>13.82</v>
      </c>
      <c r="F84" s="33">
        <v>14.6</v>
      </c>
      <c r="G84" s="33">
        <v>14.6</v>
      </c>
      <c r="H84" s="33">
        <v>14.97</v>
      </c>
      <c r="I84" s="33">
        <v>14.97</v>
      </c>
      <c r="J84" s="33">
        <v>15.62</v>
      </c>
      <c r="K84" s="33">
        <v>15.62</v>
      </c>
    </row>
    <row r="85" spans="1:11" ht="15" x14ac:dyDescent="0.2">
      <c r="A85" s="8" t="s">
        <v>102</v>
      </c>
      <c r="B85" s="9" t="s">
        <v>91</v>
      </c>
      <c r="C85" s="9"/>
      <c r="D85" s="16"/>
      <c r="E85" s="16"/>
      <c r="F85" s="61"/>
      <c r="G85" s="61"/>
      <c r="H85" s="61"/>
      <c r="I85" s="61"/>
      <c r="J85" s="61"/>
      <c r="K85" s="61"/>
    </row>
    <row r="86" spans="1:11" ht="15" x14ac:dyDescent="0.2">
      <c r="A86" s="8" t="s">
        <v>103</v>
      </c>
      <c r="B86" s="9" t="s">
        <v>104</v>
      </c>
      <c r="C86" s="9"/>
      <c r="D86" s="16"/>
      <c r="E86" s="16"/>
      <c r="F86" s="61"/>
      <c r="G86" s="61"/>
      <c r="H86" s="61"/>
      <c r="I86" s="61"/>
      <c r="J86" s="61"/>
      <c r="K86" s="61"/>
    </row>
    <row r="87" spans="1:11" ht="15.75" customHeight="1" x14ac:dyDescent="0.2">
      <c r="A87" s="8" t="s">
        <v>105</v>
      </c>
      <c r="B87" s="9" t="s">
        <v>106</v>
      </c>
      <c r="C87" s="9"/>
      <c r="D87" s="16"/>
      <c r="E87" s="16"/>
      <c r="F87" s="61"/>
      <c r="G87" s="61"/>
      <c r="H87" s="61"/>
      <c r="I87" s="61"/>
      <c r="J87" s="61"/>
      <c r="K87" s="61"/>
    </row>
    <row r="88" spans="1:11" ht="15" x14ac:dyDescent="0.2">
      <c r="A88" s="5" t="s">
        <v>107</v>
      </c>
      <c r="B88" s="6"/>
      <c r="C88" s="6"/>
      <c r="D88" s="7"/>
      <c r="E88" s="7"/>
      <c r="F88" s="7"/>
      <c r="G88" s="7"/>
      <c r="H88" s="7"/>
      <c r="I88" s="7"/>
      <c r="J88" s="7"/>
      <c r="K88" s="7"/>
    </row>
    <row r="89" spans="1:11" ht="15" x14ac:dyDescent="0.2">
      <c r="A89" s="8" t="s">
        <v>108</v>
      </c>
      <c r="B89" s="9" t="s">
        <v>109</v>
      </c>
      <c r="C89" s="9">
        <v>395</v>
      </c>
      <c r="D89" s="9">
        <v>395</v>
      </c>
      <c r="E89" s="9">
        <v>395</v>
      </c>
      <c r="F89" s="61">
        <v>395</v>
      </c>
      <c r="G89" s="61">
        <v>395</v>
      </c>
      <c r="H89" s="61">
        <v>395</v>
      </c>
      <c r="I89" s="61">
        <v>395</v>
      </c>
      <c r="J89" s="61">
        <v>395</v>
      </c>
      <c r="K89" s="61">
        <v>395</v>
      </c>
    </row>
    <row r="90" spans="1:11" ht="15" x14ac:dyDescent="0.2">
      <c r="A90" s="8" t="s">
        <v>110</v>
      </c>
      <c r="B90" s="9" t="s">
        <v>109</v>
      </c>
      <c r="C90" s="9">
        <v>58.6</v>
      </c>
      <c r="D90" s="9">
        <v>58.6</v>
      </c>
      <c r="E90" s="9">
        <v>58.6</v>
      </c>
      <c r="F90" s="61">
        <v>58.6</v>
      </c>
      <c r="G90" s="61">
        <v>58.6</v>
      </c>
      <c r="H90" s="61">
        <v>58.6</v>
      </c>
      <c r="I90" s="61">
        <v>58.6</v>
      </c>
      <c r="J90" s="61">
        <v>58.6</v>
      </c>
      <c r="K90" s="61">
        <v>58.6</v>
      </c>
    </row>
    <row r="91" spans="1:11" ht="15" x14ac:dyDescent="0.2">
      <c r="A91" s="5" t="s">
        <v>111</v>
      </c>
      <c r="B91" s="6"/>
      <c r="C91" s="6"/>
      <c r="D91" s="7"/>
      <c r="E91" s="7"/>
      <c r="F91" s="7"/>
      <c r="G91" s="7"/>
      <c r="H91" s="7"/>
      <c r="I91" s="7"/>
      <c r="J91" s="7"/>
      <c r="K91" s="7"/>
    </row>
    <row r="92" spans="1:11" ht="17.25" customHeight="1" x14ac:dyDescent="0.2">
      <c r="A92" s="8" t="s">
        <v>112</v>
      </c>
      <c r="B92" s="9" t="s">
        <v>31</v>
      </c>
      <c r="C92" s="34">
        <v>583959</v>
      </c>
      <c r="D92" s="34">
        <v>649439</v>
      </c>
      <c r="E92" s="16">
        <v>206970</v>
      </c>
      <c r="F92" s="61">
        <v>237850</v>
      </c>
      <c r="G92" s="61">
        <v>237850</v>
      </c>
      <c r="H92" s="61">
        <v>263480</v>
      </c>
      <c r="I92" s="61">
        <v>263480</v>
      </c>
      <c r="J92" s="61">
        <v>286630</v>
      </c>
      <c r="K92" s="61">
        <v>286630</v>
      </c>
    </row>
    <row r="93" spans="1:11" ht="30" x14ac:dyDescent="0.2">
      <c r="A93" s="8" t="s">
        <v>113</v>
      </c>
      <c r="B93" s="9" t="s">
        <v>52</v>
      </c>
      <c r="C93" s="35">
        <v>55.4</v>
      </c>
      <c r="D93" s="15">
        <v>114.4</v>
      </c>
      <c r="E93" s="15">
        <v>29.4</v>
      </c>
      <c r="F93" s="67">
        <v>107.1</v>
      </c>
      <c r="G93" s="67">
        <v>107.1</v>
      </c>
      <c r="H93" s="67">
        <v>105.2</v>
      </c>
      <c r="I93" s="67">
        <v>105.2</v>
      </c>
      <c r="J93" s="67">
        <v>104.2</v>
      </c>
      <c r="K93" s="67">
        <v>104.2</v>
      </c>
    </row>
    <row r="94" spans="1:11" ht="15" x14ac:dyDescent="0.2">
      <c r="A94" s="8" t="s">
        <v>42</v>
      </c>
      <c r="B94" s="9" t="s">
        <v>43</v>
      </c>
      <c r="C94" s="35">
        <v>114.6</v>
      </c>
      <c r="D94" s="16">
        <v>110.8</v>
      </c>
      <c r="E94" s="16">
        <v>108.4</v>
      </c>
      <c r="F94" s="61">
        <v>107</v>
      </c>
      <c r="G94" s="61">
        <v>107.3</v>
      </c>
      <c r="H94" s="61">
        <v>105.1</v>
      </c>
      <c r="I94" s="61">
        <v>105.3</v>
      </c>
      <c r="J94" s="61">
        <v>105.5</v>
      </c>
      <c r="K94" s="61">
        <v>104.4</v>
      </c>
    </row>
    <row r="95" spans="1:11" ht="15" x14ac:dyDescent="0.2">
      <c r="A95" s="8" t="s">
        <v>114</v>
      </c>
      <c r="B95" s="9"/>
      <c r="C95" s="35"/>
      <c r="D95" s="16"/>
      <c r="E95" s="16"/>
      <c r="F95" s="61"/>
      <c r="G95" s="61"/>
      <c r="H95" s="61"/>
      <c r="I95" s="61"/>
      <c r="J95" s="61"/>
      <c r="K95" s="61"/>
    </row>
    <row r="96" spans="1:11" ht="17.25" customHeight="1" x14ac:dyDescent="0.2">
      <c r="A96" s="8" t="s">
        <v>115</v>
      </c>
      <c r="B96" s="9" t="s">
        <v>116</v>
      </c>
      <c r="C96" s="35">
        <v>245600</v>
      </c>
      <c r="D96" s="16">
        <v>355300</v>
      </c>
      <c r="E96" s="16">
        <v>113233</v>
      </c>
      <c r="F96" s="61">
        <v>130125</v>
      </c>
      <c r="G96" s="61">
        <v>130125</v>
      </c>
      <c r="H96" s="61">
        <v>144147</v>
      </c>
      <c r="I96" s="61">
        <v>144147</v>
      </c>
      <c r="J96" s="61"/>
      <c r="K96" s="61">
        <v>156810</v>
      </c>
    </row>
    <row r="97" spans="1:11" ht="12.75" customHeight="1" x14ac:dyDescent="0.2">
      <c r="A97" s="8" t="s">
        <v>117</v>
      </c>
      <c r="B97" s="9" t="s">
        <v>116</v>
      </c>
      <c r="C97" s="35">
        <v>321800</v>
      </c>
      <c r="D97" s="16">
        <v>294100</v>
      </c>
      <c r="E97" s="16">
        <v>93728</v>
      </c>
      <c r="F97" s="61">
        <v>107711</v>
      </c>
      <c r="G97" s="61">
        <v>107711</v>
      </c>
      <c r="H97" s="61">
        <v>119318</v>
      </c>
      <c r="I97" s="61">
        <v>119318</v>
      </c>
      <c r="J97" s="61"/>
      <c r="K97" s="61">
        <v>129300</v>
      </c>
    </row>
    <row r="98" spans="1:11" ht="15" x14ac:dyDescent="0.2">
      <c r="A98" s="8" t="s">
        <v>118</v>
      </c>
      <c r="B98" s="9"/>
      <c r="C98" s="35"/>
      <c r="D98" s="16"/>
      <c r="E98" s="16"/>
      <c r="F98" s="61"/>
      <c r="G98" s="61"/>
      <c r="H98" s="61"/>
      <c r="I98" s="61"/>
      <c r="J98" s="61"/>
      <c r="K98" s="61"/>
    </row>
    <row r="99" spans="1:11" ht="18" customHeight="1" x14ac:dyDescent="0.2">
      <c r="A99" s="8" t="s">
        <v>119</v>
      </c>
      <c r="B99" s="9" t="s">
        <v>116</v>
      </c>
      <c r="C99" s="35">
        <v>321800</v>
      </c>
      <c r="D99" s="16"/>
      <c r="E99" s="16"/>
      <c r="F99" s="61"/>
      <c r="G99" s="61"/>
      <c r="H99" s="61"/>
      <c r="I99" s="61"/>
      <c r="J99" s="61"/>
      <c r="K99" s="61"/>
    </row>
    <row r="100" spans="1:11" ht="17.25" customHeight="1" x14ac:dyDescent="0.2">
      <c r="A100" s="8" t="s">
        <v>120</v>
      </c>
      <c r="B100" s="9" t="s">
        <v>116</v>
      </c>
      <c r="C100" s="35">
        <v>54331</v>
      </c>
      <c r="D100" s="16">
        <v>68000</v>
      </c>
      <c r="E100" s="16">
        <v>21671</v>
      </c>
      <c r="F100" s="61">
        <v>24904</v>
      </c>
      <c r="G100" s="61">
        <v>24904</v>
      </c>
      <c r="H100" s="61">
        <v>27588</v>
      </c>
      <c r="I100" s="61">
        <v>27588</v>
      </c>
      <c r="J100" s="61"/>
      <c r="K100" s="61">
        <v>30012</v>
      </c>
    </row>
    <row r="101" spans="1:11" ht="15" x14ac:dyDescent="0.2">
      <c r="A101" s="8" t="s">
        <v>121</v>
      </c>
      <c r="B101" s="9"/>
      <c r="C101" s="35"/>
      <c r="D101" s="36"/>
      <c r="E101" s="36"/>
      <c r="F101" s="71"/>
      <c r="G101" s="71"/>
      <c r="H101" s="71"/>
      <c r="I101" s="71"/>
      <c r="J101" s="71"/>
      <c r="K101" s="71"/>
    </row>
    <row r="102" spans="1:11" ht="19.5" customHeight="1" x14ac:dyDescent="0.2">
      <c r="A102" s="8" t="s">
        <v>122</v>
      </c>
      <c r="B102" s="9" t="s">
        <v>116</v>
      </c>
      <c r="C102" s="35">
        <v>0</v>
      </c>
      <c r="D102" s="16"/>
      <c r="E102" s="16"/>
      <c r="F102" s="61"/>
      <c r="G102" s="61"/>
      <c r="H102" s="61"/>
      <c r="I102" s="61"/>
      <c r="J102" s="61"/>
      <c r="K102" s="61"/>
    </row>
    <row r="103" spans="1:11" ht="19.5" customHeight="1" x14ac:dyDescent="0.2">
      <c r="A103" s="8" t="s">
        <v>123</v>
      </c>
      <c r="B103" s="9" t="s">
        <v>116</v>
      </c>
      <c r="C103" s="35">
        <v>53000</v>
      </c>
      <c r="D103" s="16">
        <v>45100</v>
      </c>
      <c r="E103" s="16">
        <v>14373</v>
      </c>
      <c r="F103" s="61">
        <v>16517</v>
      </c>
      <c r="G103" s="61">
        <v>16517</v>
      </c>
      <c r="H103" s="61">
        <v>18297</v>
      </c>
      <c r="I103" s="61">
        <v>18297</v>
      </c>
      <c r="J103" s="61">
        <v>19905</v>
      </c>
      <c r="K103" s="61">
        <v>19905</v>
      </c>
    </row>
    <row r="104" spans="1:11" ht="19.5" customHeight="1" x14ac:dyDescent="0.2">
      <c r="A104" s="8" t="s">
        <v>124</v>
      </c>
      <c r="B104" s="9" t="s">
        <v>116</v>
      </c>
      <c r="C104" s="35">
        <v>0</v>
      </c>
      <c r="D104" s="16"/>
      <c r="E104" s="16">
        <v>7298</v>
      </c>
      <c r="F104" s="61">
        <v>8387</v>
      </c>
      <c r="G104" s="61">
        <v>8387</v>
      </c>
      <c r="H104" s="61">
        <v>9290</v>
      </c>
      <c r="I104" s="61">
        <v>9290</v>
      </c>
      <c r="J104" s="61">
        <v>10107</v>
      </c>
      <c r="K104" s="61">
        <v>10107</v>
      </c>
    </row>
    <row r="105" spans="1:11" ht="19.5" customHeight="1" x14ac:dyDescent="0.2">
      <c r="A105" s="8" t="s">
        <v>171</v>
      </c>
      <c r="B105" s="9" t="s">
        <v>116</v>
      </c>
      <c r="C105" s="35"/>
      <c r="D105" s="16"/>
      <c r="E105" s="16">
        <v>25100</v>
      </c>
      <c r="F105" s="61">
        <v>28844</v>
      </c>
      <c r="G105" s="61">
        <v>28844</v>
      </c>
      <c r="H105" s="61">
        <v>31953</v>
      </c>
      <c r="I105" s="61">
        <v>31953</v>
      </c>
      <c r="J105" s="61">
        <v>34760</v>
      </c>
      <c r="K105" s="61">
        <v>34760</v>
      </c>
    </row>
    <row r="106" spans="1:11" ht="15" x14ac:dyDescent="0.2">
      <c r="A106" s="8" t="s">
        <v>125</v>
      </c>
      <c r="B106" s="9" t="s">
        <v>31</v>
      </c>
      <c r="C106" s="37">
        <v>4233400</v>
      </c>
      <c r="D106" s="38">
        <v>4750977</v>
      </c>
      <c r="E106" s="39">
        <v>4775115</v>
      </c>
      <c r="F106" s="39">
        <v>4842129.4000000004</v>
      </c>
      <c r="G106" s="39">
        <v>4842129.4000000004</v>
      </c>
      <c r="H106" s="39">
        <v>4909919.2</v>
      </c>
      <c r="I106" s="39">
        <v>4909919.2</v>
      </c>
      <c r="J106" s="39">
        <f>H106*101.4/100</f>
        <v>4978658.0688000005</v>
      </c>
      <c r="K106" s="39">
        <f>I106*101.4/100</f>
        <v>4978658.0688000005</v>
      </c>
    </row>
    <row r="107" spans="1:11" ht="15" x14ac:dyDescent="0.2">
      <c r="A107" s="40" t="s">
        <v>126</v>
      </c>
      <c r="B107" s="9" t="s">
        <v>31</v>
      </c>
      <c r="C107" s="35">
        <v>567400</v>
      </c>
      <c r="D107" s="35">
        <v>520991</v>
      </c>
      <c r="E107" s="16">
        <v>105210.4</v>
      </c>
      <c r="F107" s="61">
        <v>106683.3</v>
      </c>
      <c r="G107" s="61">
        <v>106683.3</v>
      </c>
      <c r="H107" s="61">
        <f>F107*101.4/100</f>
        <v>108176.8662</v>
      </c>
      <c r="I107" s="61">
        <f>G107*101.4/100</f>
        <v>108176.8662</v>
      </c>
      <c r="J107" s="61">
        <f>H107*101.4/100</f>
        <v>109691.3423268</v>
      </c>
      <c r="K107" s="61">
        <f>I107*101.4/100</f>
        <v>109691.3423268</v>
      </c>
    </row>
    <row r="108" spans="1:11" ht="15" x14ac:dyDescent="0.2">
      <c r="A108" s="40" t="s">
        <v>127</v>
      </c>
      <c r="B108" s="9" t="s">
        <v>128</v>
      </c>
      <c r="C108" s="41">
        <v>53.7</v>
      </c>
      <c r="D108" s="42">
        <v>57</v>
      </c>
      <c r="E108" s="42">
        <v>57</v>
      </c>
      <c r="F108" s="67">
        <v>57</v>
      </c>
      <c r="G108" s="67">
        <v>57</v>
      </c>
      <c r="H108" s="67">
        <v>57</v>
      </c>
      <c r="I108" s="67">
        <v>57</v>
      </c>
      <c r="J108" s="67">
        <v>57</v>
      </c>
      <c r="K108" s="67">
        <v>57</v>
      </c>
    </row>
    <row r="109" spans="1:11" ht="15" x14ac:dyDescent="0.2">
      <c r="A109" s="5" t="s">
        <v>129</v>
      </c>
      <c r="B109" s="6"/>
      <c r="C109" s="6"/>
      <c r="D109" s="7"/>
      <c r="E109" s="7"/>
      <c r="F109" s="7"/>
      <c r="G109" s="7"/>
      <c r="H109" s="7"/>
      <c r="I109" s="7"/>
      <c r="J109" s="7"/>
      <c r="K109" s="7"/>
    </row>
    <row r="110" spans="1:11" ht="18.75" customHeight="1" x14ac:dyDescent="0.2">
      <c r="A110" s="8" t="s">
        <v>130</v>
      </c>
      <c r="B110" s="9" t="s">
        <v>131</v>
      </c>
      <c r="C110" s="35">
        <v>98</v>
      </c>
      <c r="D110" s="43">
        <v>97</v>
      </c>
      <c r="E110" s="43">
        <v>97</v>
      </c>
      <c r="F110" s="72">
        <v>98</v>
      </c>
      <c r="G110" s="72">
        <v>99</v>
      </c>
      <c r="H110" s="72">
        <v>100</v>
      </c>
      <c r="I110" s="72">
        <v>101</v>
      </c>
      <c r="J110" s="72">
        <v>102</v>
      </c>
      <c r="K110" s="72">
        <v>103</v>
      </c>
    </row>
    <row r="111" spans="1:11" ht="30" x14ac:dyDescent="0.2">
      <c r="A111" s="8" t="s">
        <v>132</v>
      </c>
      <c r="B111" s="23" t="s">
        <v>26</v>
      </c>
      <c r="C111" s="35">
        <v>1396</v>
      </c>
      <c r="D111" s="43">
        <v>1395</v>
      </c>
      <c r="E111" s="43">
        <v>1395</v>
      </c>
      <c r="F111" s="72">
        <v>1430</v>
      </c>
      <c r="G111" s="72">
        <v>1450</v>
      </c>
      <c r="H111" s="72">
        <v>1470</v>
      </c>
      <c r="I111" s="72">
        <v>1480</v>
      </c>
      <c r="J111" s="72">
        <v>1490</v>
      </c>
      <c r="K111" s="72">
        <v>1500</v>
      </c>
    </row>
    <row r="112" spans="1:11" s="62" customFormat="1" ht="15" x14ac:dyDescent="0.2">
      <c r="A112" s="40" t="s">
        <v>133</v>
      </c>
      <c r="B112" s="59" t="s">
        <v>31</v>
      </c>
      <c r="C112" s="60">
        <v>1913918.6</v>
      </c>
      <c r="D112" s="61">
        <v>1994170</v>
      </c>
      <c r="E112" s="61">
        <v>2048725.29</v>
      </c>
      <c r="F112" s="61">
        <v>2077407.4</v>
      </c>
      <c r="G112" s="61">
        <f>E112*G113/100</f>
        <v>2089699.7958000002</v>
      </c>
      <c r="H112" s="61">
        <f>F112*H113/100</f>
        <v>2123110.3628000002</v>
      </c>
      <c r="I112" s="61">
        <f>G112*I113/100</f>
        <v>2139852.5908992006</v>
      </c>
      <c r="J112" s="61">
        <f>H112*J113/100</f>
        <v>2176188.1218700004</v>
      </c>
      <c r="K112" s="61">
        <f>I112*K113/100</f>
        <v>2195488.7582625798</v>
      </c>
    </row>
    <row r="113" spans="1:11" ht="20.25" customHeight="1" x14ac:dyDescent="0.2">
      <c r="A113" s="8"/>
      <c r="B113" s="9" t="s">
        <v>134</v>
      </c>
      <c r="C113" s="41">
        <v>104</v>
      </c>
      <c r="D113" s="19">
        <f>D112/C112*100</f>
        <v>104.19304143864842</v>
      </c>
      <c r="E113" s="19">
        <f>E112/D112*100</f>
        <v>102.73573917970886</v>
      </c>
      <c r="F113" s="68">
        <f>F112/E112*100</f>
        <v>101.39999784939444</v>
      </c>
      <c r="G113" s="68">
        <v>102</v>
      </c>
      <c r="H113" s="68">
        <v>102.2</v>
      </c>
      <c r="I113" s="68">
        <v>102.4</v>
      </c>
      <c r="J113" s="68">
        <v>102.5</v>
      </c>
      <c r="K113" s="68">
        <v>102.6</v>
      </c>
    </row>
    <row r="114" spans="1:11" ht="15" x14ac:dyDescent="0.2">
      <c r="A114" s="5" t="s">
        <v>135</v>
      </c>
      <c r="B114" s="6"/>
      <c r="C114" s="44"/>
      <c r="D114" s="45"/>
      <c r="E114" s="46"/>
      <c r="F114" s="46"/>
      <c r="G114" s="46"/>
      <c r="H114" s="46"/>
      <c r="I114" s="46"/>
      <c r="J114" s="46"/>
      <c r="K114" s="46"/>
    </row>
    <row r="115" spans="1:11" ht="15" x14ac:dyDescent="0.2">
      <c r="A115" s="8" t="s">
        <v>136</v>
      </c>
      <c r="B115" s="9" t="s">
        <v>137</v>
      </c>
      <c r="C115" s="15">
        <v>215.7</v>
      </c>
      <c r="D115" s="15">
        <v>207.73500000000001</v>
      </c>
      <c r="E115" s="15">
        <v>224.35400000000001</v>
      </c>
      <c r="F115" s="67">
        <v>238.8</v>
      </c>
      <c r="G115" s="67">
        <v>238.8</v>
      </c>
      <c r="H115" s="67">
        <v>255.1</v>
      </c>
      <c r="I115" s="67">
        <v>255.1</v>
      </c>
      <c r="J115" s="67">
        <v>273.2</v>
      </c>
      <c r="K115" s="67">
        <v>273.2</v>
      </c>
    </row>
    <row r="116" spans="1:11" ht="15" x14ac:dyDescent="0.2">
      <c r="A116" s="8" t="s">
        <v>138</v>
      </c>
      <c r="B116" s="9" t="s">
        <v>137</v>
      </c>
      <c r="C116" s="15">
        <v>215.72300000000001</v>
      </c>
      <c r="D116" s="15">
        <v>207.73500000000001</v>
      </c>
      <c r="E116" s="15">
        <v>224.35400000000001</v>
      </c>
      <c r="F116" s="67">
        <v>238.8</v>
      </c>
      <c r="G116" s="67">
        <v>238.8</v>
      </c>
      <c r="H116" s="67">
        <v>255.1</v>
      </c>
      <c r="I116" s="67">
        <v>255.1</v>
      </c>
      <c r="J116" s="67">
        <v>273.2</v>
      </c>
      <c r="K116" s="67">
        <v>273.2</v>
      </c>
    </row>
    <row r="117" spans="1:11" ht="15" x14ac:dyDescent="0.2">
      <c r="A117" s="8" t="s">
        <v>139</v>
      </c>
      <c r="B117" s="9" t="s">
        <v>137</v>
      </c>
      <c r="C117" s="15">
        <v>0</v>
      </c>
      <c r="D117" s="15">
        <v>0</v>
      </c>
      <c r="E117" s="15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</row>
    <row r="118" spans="1:11" ht="15" x14ac:dyDescent="0.2">
      <c r="A118" s="5" t="s">
        <v>140</v>
      </c>
      <c r="B118" s="6"/>
      <c r="C118" s="44"/>
      <c r="D118" s="45"/>
      <c r="E118" s="46"/>
      <c r="F118" s="46"/>
      <c r="G118" s="46"/>
      <c r="H118" s="46"/>
      <c r="I118" s="46"/>
      <c r="J118" s="46"/>
      <c r="K118" s="46"/>
    </row>
    <row r="119" spans="1:11" ht="15" x14ac:dyDescent="0.2">
      <c r="A119" s="47" t="s">
        <v>141</v>
      </c>
      <c r="B119" s="9" t="s">
        <v>142</v>
      </c>
      <c r="C119" s="48">
        <f>C120+C123</f>
        <v>606969.41999999993</v>
      </c>
      <c r="D119" s="48">
        <f t="shared" ref="D119:J119" si="1">D120+D123</f>
        <v>649652.32999999996</v>
      </c>
      <c r="E119" s="48">
        <f t="shared" si="1"/>
        <v>726246.15</v>
      </c>
      <c r="F119" s="73">
        <f t="shared" si="1"/>
        <v>671926.09</v>
      </c>
      <c r="G119" s="73">
        <f t="shared" ref="G119" si="2">G120+G123</f>
        <v>671926.09</v>
      </c>
      <c r="H119" s="73">
        <f t="shared" si="1"/>
        <v>653277.25</v>
      </c>
      <c r="I119" s="73">
        <f t="shared" ref="I119" si="3">I120+I123</f>
        <v>653277.25</v>
      </c>
      <c r="J119" s="73">
        <f t="shared" si="1"/>
        <v>673305.32000000007</v>
      </c>
      <c r="K119" s="73">
        <f t="shared" ref="K119" si="4">K120+K123</f>
        <v>673305.32000000007</v>
      </c>
    </row>
    <row r="120" spans="1:11" ht="15" x14ac:dyDescent="0.2">
      <c r="A120" s="8" t="s">
        <v>143</v>
      </c>
      <c r="B120" s="9" t="s">
        <v>142</v>
      </c>
      <c r="C120" s="48">
        <f>C121+C122</f>
        <v>171239.61</v>
      </c>
      <c r="D120" s="48">
        <f t="shared" ref="D120:J120" si="5">D121+D122</f>
        <v>173796.77</v>
      </c>
      <c r="E120" s="48">
        <f t="shared" si="5"/>
        <v>190178</v>
      </c>
      <c r="F120" s="73">
        <f t="shared" si="5"/>
        <v>201399.9</v>
      </c>
      <c r="G120" s="73">
        <f t="shared" ref="G120" si="6">G121+G122</f>
        <v>201399.9</v>
      </c>
      <c r="H120" s="73">
        <f t="shared" si="5"/>
        <v>215171.50999999998</v>
      </c>
      <c r="I120" s="73">
        <f t="shared" ref="I120" si="7">I121+I122</f>
        <v>215171.50999999998</v>
      </c>
      <c r="J120" s="73">
        <f t="shared" si="5"/>
        <v>233361.47999999998</v>
      </c>
      <c r="K120" s="73">
        <f t="shared" ref="K120" si="8">K121+K122</f>
        <v>233361.47999999998</v>
      </c>
    </row>
    <row r="121" spans="1:11" ht="15" x14ac:dyDescent="0.2">
      <c r="A121" s="8" t="s">
        <v>144</v>
      </c>
      <c r="B121" s="9" t="s">
        <v>142</v>
      </c>
      <c r="C121" s="48">
        <v>151158.29999999999</v>
      </c>
      <c r="D121" s="49">
        <v>156178.32999999999</v>
      </c>
      <c r="E121" s="50">
        <v>178083.20000000001</v>
      </c>
      <c r="F121" s="61">
        <v>195317.04</v>
      </c>
      <c r="G121" s="61">
        <v>195317.04</v>
      </c>
      <c r="H121" s="61">
        <v>209088.65</v>
      </c>
      <c r="I121" s="61">
        <v>209088.65</v>
      </c>
      <c r="J121" s="61">
        <v>227298.62</v>
      </c>
      <c r="K121" s="61">
        <v>227298.62</v>
      </c>
    </row>
    <row r="122" spans="1:11" ht="15" x14ac:dyDescent="0.2">
      <c r="A122" s="8" t="s">
        <v>145</v>
      </c>
      <c r="B122" s="9" t="s">
        <v>142</v>
      </c>
      <c r="C122" s="48">
        <v>20081.310000000001</v>
      </c>
      <c r="D122" s="49">
        <v>17618.439999999999</v>
      </c>
      <c r="E122" s="50">
        <v>12094.8</v>
      </c>
      <c r="F122" s="61">
        <v>6082.86</v>
      </c>
      <c r="G122" s="61">
        <v>6082.86</v>
      </c>
      <c r="H122" s="61">
        <v>6082.86</v>
      </c>
      <c r="I122" s="61">
        <v>6082.86</v>
      </c>
      <c r="J122" s="61">
        <v>6062.86</v>
      </c>
      <c r="K122" s="61">
        <v>6062.86</v>
      </c>
    </row>
    <row r="123" spans="1:11" ht="15" x14ac:dyDescent="0.2">
      <c r="A123" s="8" t="s">
        <v>146</v>
      </c>
      <c r="B123" s="9" t="s">
        <v>142</v>
      </c>
      <c r="C123" s="48">
        <v>435729.81</v>
      </c>
      <c r="D123" s="49">
        <v>475855.56</v>
      </c>
      <c r="E123" s="50">
        <v>536068.15</v>
      </c>
      <c r="F123" s="61">
        <v>470526.19</v>
      </c>
      <c r="G123" s="61">
        <v>470526.19</v>
      </c>
      <c r="H123" s="61">
        <v>438105.74</v>
      </c>
      <c r="I123" s="61">
        <v>438105.74</v>
      </c>
      <c r="J123" s="61">
        <v>439943.84</v>
      </c>
      <c r="K123" s="61">
        <v>439943.84</v>
      </c>
    </row>
    <row r="124" spans="1:11" ht="15" x14ac:dyDescent="0.2">
      <c r="A124" s="47" t="s">
        <v>147</v>
      </c>
      <c r="B124" s="9" t="s">
        <v>142</v>
      </c>
      <c r="C124" s="48">
        <v>605130.87</v>
      </c>
      <c r="D124" s="49">
        <v>646794.79</v>
      </c>
      <c r="E124" s="50">
        <v>812891.05</v>
      </c>
      <c r="F124" s="61">
        <v>671926.1</v>
      </c>
      <c r="G124" s="61">
        <v>671926.1</v>
      </c>
      <c r="H124" s="61">
        <v>653277.30000000005</v>
      </c>
      <c r="I124" s="61">
        <v>653277.30000000005</v>
      </c>
      <c r="J124" s="61">
        <v>673305.3</v>
      </c>
      <c r="K124" s="61">
        <v>673305.3</v>
      </c>
    </row>
    <row r="125" spans="1:11" ht="16.5" customHeight="1" x14ac:dyDescent="0.2">
      <c r="A125" s="47" t="s">
        <v>148</v>
      </c>
      <c r="B125" s="9" t="s">
        <v>142</v>
      </c>
      <c r="C125" s="48">
        <f>C119-C124</f>
        <v>1838.5499999999302</v>
      </c>
      <c r="D125" s="48">
        <f t="shared" ref="D125:J125" si="9">D119-D124</f>
        <v>2857.5399999999208</v>
      </c>
      <c r="E125" s="48">
        <f t="shared" si="9"/>
        <v>-86644.900000000023</v>
      </c>
      <c r="F125" s="73">
        <f t="shared" si="9"/>
        <v>-1.0000000009313226E-2</v>
      </c>
      <c r="G125" s="73">
        <f t="shared" ref="G125" si="10">G119-G124</f>
        <v>-1.0000000009313226E-2</v>
      </c>
      <c r="H125" s="73">
        <v>0</v>
      </c>
      <c r="I125" s="73">
        <v>0</v>
      </c>
      <c r="J125" s="73">
        <f t="shared" si="9"/>
        <v>2.0000000018626451E-2</v>
      </c>
      <c r="K125" s="73">
        <f t="shared" ref="K125" si="11">K119-K124</f>
        <v>2.0000000018626451E-2</v>
      </c>
    </row>
    <row r="126" spans="1:11" ht="18.75" customHeight="1" x14ac:dyDescent="0.2">
      <c r="A126" s="47" t="s">
        <v>149</v>
      </c>
      <c r="B126" s="9" t="s">
        <v>142</v>
      </c>
      <c r="C126" s="48">
        <v>0</v>
      </c>
      <c r="D126" s="49">
        <v>0</v>
      </c>
      <c r="E126" s="50">
        <v>0</v>
      </c>
      <c r="F126" s="61"/>
      <c r="G126" s="61"/>
      <c r="H126" s="61"/>
      <c r="I126" s="61"/>
      <c r="J126" s="61"/>
      <c r="K126" s="61"/>
    </row>
    <row r="127" spans="1:11" ht="15" x14ac:dyDescent="0.2">
      <c r="A127" s="5" t="s">
        <v>150</v>
      </c>
      <c r="B127" s="6"/>
      <c r="C127" s="6"/>
      <c r="D127" s="7"/>
      <c r="E127" s="7"/>
      <c r="F127" s="7"/>
      <c r="G127" s="7"/>
      <c r="H127" s="7"/>
      <c r="I127" s="7"/>
      <c r="J127" s="7"/>
      <c r="K127" s="7"/>
    </row>
    <row r="128" spans="1:11" ht="15" x14ac:dyDescent="0.2">
      <c r="A128" s="8" t="s">
        <v>151</v>
      </c>
      <c r="B128" s="9" t="s">
        <v>26</v>
      </c>
      <c r="C128" s="51">
        <v>12500</v>
      </c>
      <c r="D128" s="43">
        <v>12700</v>
      </c>
      <c r="E128" s="43">
        <v>13200</v>
      </c>
      <c r="F128" s="72">
        <v>13200</v>
      </c>
      <c r="G128" s="72">
        <v>13200</v>
      </c>
      <c r="H128" s="72">
        <v>13200</v>
      </c>
      <c r="I128" s="72">
        <v>13200</v>
      </c>
      <c r="J128" s="72">
        <v>13200</v>
      </c>
      <c r="K128" s="72">
        <v>13200</v>
      </c>
    </row>
    <row r="129" spans="1:11" ht="15" x14ac:dyDescent="0.2">
      <c r="A129" s="8" t="s">
        <v>152</v>
      </c>
      <c r="B129" s="9" t="s">
        <v>26</v>
      </c>
      <c r="C129" s="9">
        <v>13157</v>
      </c>
      <c r="D129" s="43">
        <f t="shared" ref="D129:K129" si="12">D10*0.492*1000</f>
        <v>13106.880000000001</v>
      </c>
      <c r="E129" s="43">
        <f t="shared" si="12"/>
        <v>13054.452479999998</v>
      </c>
      <c r="F129" s="72">
        <f t="shared" si="12"/>
        <v>13002.234670079999</v>
      </c>
      <c r="G129" s="72">
        <f t="shared" si="12"/>
        <v>13002.084000000001</v>
      </c>
      <c r="H129" s="72">
        <f t="shared" si="12"/>
        <v>12950.075664</v>
      </c>
      <c r="I129" s="72">
        <f t="shared" si="12"/>
        <v>12949.932000000001</v>
      </c>
      <c r="J129" s="72">
        <f t="shared" si="12"/>
        <v>12898.132271999999</v>
      </c>
      <c r="K129" s="72">
        <f t="shared" si="12"/>
        <v>12898.272000000001</v>
      </c>
    </row>
    <row r="130" spans="1:11" ht="22.5" customHeight="1" x14ac:dyDescent="0.2">
      <c r="A130" s="8" t="s">
        <v>153</v>
      </c>
      <c r="B130" s="9" t="s">
        <v>26</v>
      </c>
      <c r="C130" s="9">
        <v>137</v>
      </c>
      <c r="D130" s="53">
        <v>76</v>
      </c>
      <c r="E130" s="53">
        <v>55</v>
      </c>
      <c r="F130" s="74">
        <v>55</v>
      </c>
      <c r="G130" s="74">
        <v>55</v>
      </c>
      <c r="H130" s="74">
        <v>60</v>
      </c>
      <c r="I130" s="74">
        <v>60</v>
      </c>
      <c r="J130" s="74">
        <v>60</v>
      </c>
      <c r="K130" s="74">
        <v>60</v>
      </c>
    </row>
    <row r="131" spans="1:11" ht="21" customHeight="1" x14ac:dyDescent="0.2">
      <c r="A131" s="8" t="s">
        <v>154</v>
      </c>
      <c r="B131" s="9" t="s">
        <v>26</v>
      </c>
      <c r="C131" s="9">
        <v>1973</v>
      </c>
      <c r="D131" s="43">
        <f>D129*15/100</f>
        <v>1966.0320000000002</v>
      </c>
      <c r="E131" s="43">
        <f>E129*15/100</f>
        <v>1958.1678719999995</v>
      </c>
      <c r="F131" s="72">
        <f>F129*15/100</f>
        <v>1950.3352005119998</v>
      </c>
      <c r="G131" s="72">
        <f>G129*15/100</f>
        <v>1950.3126000000002</v>
      </c>
      <c r="H131" s="72">
        <f>H129*15/100</f>
        <v>1942.5113495999999</v>
      </c>
      <c r="I131" s="72">
        <v>1943</v>
      </c>
      <c r="J131" s="72">
        <f>J129*15/100</f>
        <v>1934.7198407999999</v>
      </c>
      <c r="K131" s="72">
        <f>K129*15/100</f>
        <v>1934.7408000000003</v>
      </c>
    </row>
    <row r="132" spans="1:11" ht="15" x14ac:dyDescent="0.2">
      <c r="A132" s="8" t="s">
        <v>155</v>
      </c>
      <c r="B132" s="9" t="s">
        <v>128</v>
      </c>
      <c r="C132" s="54">
        <v>1.0999999999999999E-2</v>
      </c>
      <c r="D132" s="55">
        <v>6.0000000000000001E-3</v>
      </c>
      <c r="E132" s="55">
        <v>4.0000000000000001E-3</v>
      </c>
      <c r="F132" s="55">
        <v>4.0000000000000001E-3</v>
      </c>
      <c r="G132" s="55">
        <v>4.0000000000000001E-3</v>
      </c>
      <c r="H132" s="55">
        <v>5.0000000000000001E-3</v>
      </c>
      <c r="I132" s="55">
        <v>5.0000000000000001E-3</v>
      </c>
      <c r="J132" s="55">
        <v>5.0000000000000001E-3</v>
      </c>
      <c r="K132" s="55">
        <v>5.0000000000000001E-3</v>
      </c>
    </row>
    <row r="133" spans="1:11" ht="15" x14ac:dyDescent="0.2">
      <c r="A133" s="8" t="s">
        <v>156</v>
      </c>
      <c r="B133" s="9" t="s">
        <v>157</v>
      </c>
      <c r="C133" s="9">
        <v>1.1000000000000001</v>
      </c>
      <c r="D133" s="55">
        <v>6.0000000000000001E-3</v>
      </c>
      <c r="E133" s="55">
        <v>4.0000000000000001E-3</v>
      </c>
      <c r="F133" s="55">
        <v>4.0000000000000001E-3</v>
      </c>
      <c r="G133" s="55">
        <v>4.0000000000000001E-3</v>
      </c>
      <c r="H133" s="55">
        <v>5.0000000000000001E-3</v>
      </c>
      <c r="I133" s="55">
        <v>5.0000000000000001E-3</v>
      </c>
      <c r="J133" s="55">
        <v>5.0000000000000001E-3</v>
      </c>
      <c r="K133" s="55">
        <v>5.0000000000000001E-3</v>
      </c>
    </row>
    <row r="134" spans="1:11" ht="42" customHeight="1" x14ac:dyDescent="0.2">
      <c r="A134" s="8" t="s">
        <v>158</v>
      </c>
      <c r="B134" s="9" t="s">
        <v>26</v>
      </c>
      <c r="C134" s="43">
        <v>2514</v>
      </c>
      <c r="D134" s="43">
        <v>2449</v>
      </c>
      <c r="E134" s="43">
        <v>2512</v>
      </c>
      <c r="F134" s="72">
        <v>2512</v>
      </c>
      <c r="G134" s="72">
        <v>2512</v>
      </c>
      <c r="H134" s="72">
        <v>2512</v>
      </c>
      <c r="I134" s="72">
        <v>2512</v>
      </c>
      <c r="J134" s="72">
        <v>2512</v>
      </c>
      <c r="K134" s="72">
        <v>2512</v>
      </c>
    </row>
    <row r="135" spans="1:11" ht="30" x14ac:dyDescent="0.2">
      <c r="A135" s="8" t="s">
        <v>159</v>
      </c>
      <c r="B135" s="9" t="s">
        <v>160</v>
      </c>
      <c r="C135" s="56">
        <f t="shared" ref="C135:K135" si="13">C137/C134/12*1000</f>
        <v>39813.709891275525</v>
      </c>
      <c r="D135" s="56">
        <f t="shared" si="13"/>
        <v>51891.928678372125</v>
      </c>
      <c r="E135" s="56">
        <f t="shared" si="13"/>
        <v>60675.424628450106</v>
      </c>
      <c r="F135" s="56">
        <f t="shared" si="13"/>
        <v>65784.235668789799</v>
      </c>
      <c r="G135" s="56">
        <f t="shared" si="13"/>
        <v>65784.235668789799</v>
      </c>
      <c r="H135" s="56">
        <f t="shared" si="13"/>
        <v>70859.872611464962</v>
      </c>
      <c r="I135" s="56">
        <f t="shared" si="13"/>
        <v>70859.872611464962</v>
      </c>
      <c r="J135" s="56">
        <f t="shared" si="13"/>
        <v>76101.380042462857</v>
      </c>
      <c r="K135" s="56">
        <f t="shared" si="13"/>
        <v>76101.380042462857</v>
      </c>
    </row>
    <row r="136" spans="1:11" ht="15" x14ac:dyDescent="0.2">
      <c r="A136" s="8"/>
      <c r="B136" s="9" t="s">
        <v>134</v>
      </c>
      <c r="C136" s="9">
        <v>106.7</v>
      </c>
      <c r="D136" s="15">
        <f>D138/C138*100</f>
        <v>118.06713762150103</v>
      </c>
      <c r="E136" s="15">
        <v>116.9</v>
      </c>
      <c r="F136" s="67">
        <v>108.4</v>
      </c>
      <c r="G136" s="67">
        <v>108.4</v>
      </c>
      <c r="H136" s="67">
        <v>107.7</v>
      </c>
      <c r="I136" s="67">
        <v>107.7</v>
      </c>
      <c r="J136" s="67">
        <f>J138/H138*100</f>
        <v>107.39858761701429</v>
      </c>
      <c r="K136" s="67">
        <f>K138/I138*100</f>
        <v>107.39858761701429</v>
      </c>
    </row>
    <row r="137" spans="1:11" ht="24.75" customHeight="1" x14ac:dyDescent="0.2">
      <c r="A137" s="8" t="s">
        <v>161</v>
      </c>
      <c r="B137" s="9" t="s">
        <v>137</v>
      </c>
      <c r="C137" s="57">
        <v>1201100</v>
      </c>
      <c r="D137" s="16">
        <v>1525000</v>
      </c>
      <c r="E137" s="16">
        <v>1829000</v>
      </c>
      <c r="F137" s="61">
        <v>1983000</v>
      </c>
      <c r="G137" s="61">
        <v>1983000</v>
      </c>
      <c r="H137" s="61">
        <v>2136000</v>
      </c>
      <c r="I137" s="61">
        <v>2136000</v>
      </c>
      <c r="J137" s="61">
        <v>2294000</v>
      </c>
      <c r="K137" s="61">
        <v>2294000</v>
      </c>
    </row>
    <row r="138" spans="1:11" ht="30" x14ac:dyDescent="0.2">
      <c r="A138" s="8" t="s">
        <v>162</v>
      </c>
      <c r="B138" s="9" t="s">
        <v>160</v>
      </c>
      <c r="C138" s="58">
        <v>37654</v>
      </c>
      <c r="D138" s="16">
        <v>44457</v>
      </c>
      <c r="E138" s="16">
        <v>46678</v>
      </c>
      <c r="F138" s="61">
        <v>56379</v>
      </c>
      <c r="G138" s="61">
        <v>56379</v>
      </c>
      <c r="H138" s="61">
        <v>60890</v>
      </c>
      <c r="I138" s="61">
        <v>60890</v>
      </c>
      <c r="J138" s="61">
        <v>65395</v>
      </c>
      <c r="K138" s="61">
        <v>65395</v>
      </c>
    </row>
    <row r="139" spans="1:11" ht="15" x14ac:dyDescent="0.2">
      <c r="A139" s="8"/>
      <c r="B139" s="9" t="s">
        <v>134</v>
      </c>
      <c r="C139" s="9">
        <v>101.5</v>
      </c>
      <c r="D139" s="15">
        <f>D138/C138*100</f>
        <v>118.06713762150103</v>
      </c>
      <c r="E139" s="15">
        <f t="shared" ref="E139:F139" si="14">E138/D138*100</f>
        <v>104.99583867557416</v>
      </c>
      <c r="F139" s="67">
        <f t="shared" si="14"/>
        <v>120.78280988902694</v>
      </c>
      <c r="G139" s="67">
        <f>G138/E138*100</f>
        <v>120.78280988902694</v>
      </c>
      <c r="H139" s="67">
        <f>H138/F138*100</f>
        <v>108.00120612284717</v>
      </c>
      <c r="I139" s="67">
        <f>I138/G138*100</f>
        <v>108.00120612284717</v>
      </c>
      <c r="J139" s="67">
        <f>J138/H138*100</f>
        <v>107.39858761701429</v>
      </c>
      <c r="K139" s="67">
        <f>K138/I138*100</f>
        <v>107.39858761701429</v>
      </c>
    </row>
    <row r="140" spans="1:11" ht="15" x14ac:dyDescent="0.2">
      <c r="A140" s="8" t="s">
        <v>163</v>
      </c>
      <c r="B140" s="9" t="s">
        <v>160</v>
      </c>
      <c r="C140" s="52">
        <v>11934</v>
      </c>
      <c r="D140" s="43">
        <v>13560</v>
      </c>
      <c r="E140" s="43">
        <v>14217</v>
      </c>
      <c r="F140" s="72">
        <v>15197</v>
      </c>
      <c r="G140" s="72">
        <v>15197</v>
      </c>
      <c r="H140" s="72">
        <v>15653</v>
      </c>
      <c r="I140" s="72">
        <v>15653</v>
      </c>
      <c r="J140" s="72">
        <v>16122</v>
      </c>
      <c r="K140" s="72">
        <v>16122</v>
      </c>
    </row>
    <row r="141" spans="1:11" ht="18.75" customHeight="1" x14ac:dyDescent="0.2">
      <c r="A141" s="5" t="s">
        <v>164</v>
      </c>
      <c r="B141" s="6"/>
      <c r="C141" s="6"/>
      <c r="D141" s="7"/>
      <c r="E141" s="7"/>
      <c r="F141" s="7"/>
      <c r="G141" s="7"/>
      <c r="H141" s="7"/>
      <c r="I141" s="7"/>
      <c r="J141" s="7"/>
      <c r="K141" s="7"/>
    </row>
    <row r="142" spans="1:11" ht="15" x14ac:dyDescent="0.2">
      <c r="A142" s="8" t="s">
        <v>165</v>
      </c>
      <c r="B142" s="9" t="s">
        <v>31</v>
      </c>
      <c r="C142" s="57">
        <v>1767700</v>
      </c>
      <c r="D142" s="16">
        <v>1970000</v>
      </c>
      <c r="E142" s="16">
        <v>2139420</v>
      </c>
      <c r="F142" s="61">
        <v>2267785.2000000002</v>
      </c>
      <c r="G142" s="61">
        <v>2302015.9</v>
      </c>
      <c r="H142" s="61">
        <v>2378906.7000000002</v>
      </c>
      <c r="I142" s="61">
        <v>2442438.9</v>
      </c>
      <c r="J142" s="61">
        <v>2469305.1</v>
      </c>
      <c r="K142" s="61">
        <v>2542578.9</v>
      </c>
    </row>
    <row r="143" spans="1:11" ht="30" x14ac:dyDescent="0.2">
      <c r="A143" s="8" t="s">
        <v>166</v>
      </c>
      <c r="B143" s="9" t="s">
        <v>41</v>
      </c>
      <c r="C143" s="9">
        <v>106.4</v>
      </c>
      <c r="D143" s="15">
        <v>105.4</v>
      </c>
      <c r="E143" s="15">
        <f>E142/D142/E144*10000</f>
        <v>100.55555555555556</v>
      </c>
      <c r="F143" s="67">
        <f>F142/E142/F144*10000</f>
        <v>100.66476733143402</v>
      </c>
      <c r="G143" s="67">
        <f>G142/E142/G144*10000</f>
        <v>101.99052044091677</v>
      </c>
      <c r="H143" s="67">
        <f>H142/G142/H144*10000</f>
        <v>99.174808724952541</v>
      </c>
      <c r="I143" s="67">
        <f>I142/G142/I144*10000</f>
        <v>101.53110172971255</v>
      </c>
      <c r="J143" s="67">
        <f>J142/I142/J144*10000</f>
        <v>95.920279214506408</v>
      </c>
      <c r="K143" s="67">
        <f>K142/I142/K144*10000</f>
        <v>100.00000020058376</v>
      </c>
    </row>
    <row r="144" spans="1:11" ht="15" x14ac:dyDescent="0.2">
      <c r="A144" s="8" t="s">
        <v>167</v>
      </c>
      <c r="B144" s="9" t="s">
        <v>128</v>
      </c>
      <c r="C144" s="9">
        <v>115.4</v>
      </c>
      <c r="D144" s="15">
        <v>104.7</v>
      </c>
      <c r="E144" s="15">
        <v>108</v>
      </c>
      <c r="F144" s="67">
        <v>105.3</v>
      </c>
      <c r="G144" s="67">
        <v>105.5</v>
      </c>
      <c r="H144" s="67">
        <v>104.2</v>
      </c>
      <c r="I144" s="67">
        <v>104.5</v>
      </c>
      <c r="J144" s="67">
        <v>105.4</v>
      </c>
      <c r="K144" s="67">
        <v>104.1</v>
      </c>
    </row>
    <row r="145" spans="1:11" ht="15" x14ac:dyDescent="0.2">
      <c r="A145" s="8" t="s">
        <v>168</v>
      </c>
      <c r="B145" s="9" t="s">
        <v>31</v>
      </c>
      <c r="C145" s="57">
        <v>185818.5</v>
      </c>
      <c r="D145" s="16">
        <v>205000</v>
      </c>
      <c r="E145" s="16">
        <v>212790</v>
      </c>
      <c r="F145" s="61">
        <v>220663.2</v>
      </c>
      <c r="G145" s="61">
        <v>226408.6</v>
      </c>
      <c r="H145" s="61">
        <v>227724.5</v>
      </c>
      <c r="I145" s="61">
        <v>237049.8</v>
      </c>
      <c r="J145" s="61">
        <v>232962.1</v>
      </c>
      <c r="K145" s="61">
        <v>243687.2</v>
      </c>
    </row>
    <row r="146" spans="1:11" ht="30" x14ac:dyDescent="0.2">
      <c r="A146" s="8" t="s">
        <v>169</v>
      </c>
      <c r="B146" s="9" t="s">
        <v>41</v>
      </c>
      <c r="C146" s="9">
        <v>123.8</v>
      </c>
      <c r="D146" s="15">
        <f>D145/C145/D147*10000</f>
        <v>100.84342538670465</v>
      </c>
      <c r="E146" s="15">
        <f>E145/D145/E147*10000</f>
        <v>95.844875346260395</v>
      </c>
      <c r="F146" s="67">
        <f>F145/E145/F147*10000</f>
        <v>96.465103164272691</v>
      </c>
      <c r="G146" s="67">
        <f>G145/E145/G147*10000</f>
        <v>98.609841332600396</v>
      </c>
      <c r="H146" s="67">
        <f>H145/G145/H147*10000</f>
        <v>96.712697920757137</v>
      </c>
      <c r="I146" s="67">
        <f>I145/G145/I147*10000</f>
        <v>100.19138578463809</v>
      </c>
      <c r="J146" s="67">
        <f>J145/I145/J147*10000</f>
        <v>93.595804200917556</v>
      </c>
      <c r="K146" s="67">
        <f>K145/I145/K147*10000</f>
        <v>98.656432209570823</v>
      </c>
    </row>
    <row r="147" spans="1:11" ht="15" x14ac:dyDescent="0.2">
      <c r="A147" s="8" t="s">
        <v>170</v>
      </c>
      <c r="B147" s="9" t="s">
        <v>128</v>
      </c>
      <c r="C147" s="9">
        <v>108.2</v>
      </c>
      <c r="D147" s="15">
        <v>109.4</v>
      </c>
      <c r="E147" s="15">
        <v>108.3</v>
      </c>
      <c r="F147" s="67">
        <v>107.5</v>
      </c>
      <c r="G147" s="67">
        <v>107.9</v>
      </c>
      <c r="H147" s="67">
        <v>104</v>
      </c>
      <c r="I147" s="67">
        <v>104.5</v>
      </c>
      <c r="J147" s="67">
        <v>105</v>
      </c>
      <c r="K147" s="67">
        <v>104.2</v>
      </c>
    </row>
    <row r="148" spans="1:11" x14ac:dyDescent="0.2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</row>
    <row r="149" spans="1:11" x14ac:dyDescent="0.2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</row>
    <row r="150" spans="1:11" x14ac:dyDescent="0.2">
      <c r="F150" s="62"/>
      <c r="G150" s="62"/>
      <c r="H150" s="62"/>
      <c r="I150" s="62"/>
      <c r="J150" s="62"/>
      <c r="K150" s="62"/>
    </row>
    <row r="151" spans="1:11" x14ac:dyDescent="0.2">
      <c r="F151" s="62"/>
      <c r="G151" s="62"/>
      <c r="H151" s="62"/>
      <c r="I151" s="62"/>
      <c r="J151" s="62"/>
      <c r="K151" s="62"/>
    </row>
  </sheetData>
  <mergeCells count="11">
    <mergeCell ref="A3:K3"/>
    <mergeCell ref="A4:K4"/>
    <mergeCell ref="A5:A8"/>
    <mergeCell ref="B5:B8"/>
    <mergeCell ref="F5:K5"/>
    <mergeCell ref="C6:C8"/>
    <mergeCell ref="D6:D8"/>
    <mergeCell ref="E6:E8"/>
    <mergeCell ref="F6:G6"/>
    <mergeCell ref="H6:I6"/>
    <mergeCell ref="J6:K6"/>
  </mergeCells>
  <pageMargins left="0.19685039370078741" right="0.19685039370078741" top="0.39370078740157483" bottom="0.19685039370078741" header="0" footer="0"/>
  <pageSetup paperSize="9" scale="49" firstPageNumber="0" orientation="landscape" horizontalDpi="300" verticalDpi="300" r:id="rId1"/>
  <rowBreaks count="1" manualBreakCount="1"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Normal="100" workbookViewId="0"/>
  </sheetViews>
  <sheetFormatPr defaultColWidth="8.710937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100" workbookViewId="0"/>
  </sheetViews>
  <sheetFormatPr defaultColWidth="8.7109375" defaultRowHeight="12.75" x14ac:dyDescent="0.2"/>
  <sheetData/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economy.gov.ru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Borovaya</dc:creator>
  <dc:description/>
  <cp:lastModifiedBy>User</cp:lastModifiedBy>
  <cp:revision>2</cp:revision>
  <cp:lastPrinted>2024-11-12T12:21:27Z</cp:lastPrinted>
  <dcterms:created xsi:type="dcterms:W3CDTF">2013-05-25T16:45:04Z</dcterms:created>
  <dcterms:modified xsi:type="dcterms:W3CDTF">2024-12-06T07:26:50Z</dcterms:modified>
  <dc:language>ru-RU</dc:language>
</cp:coreProperties>
</file>