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ABB1B500-DBEB-4CC8-9DDD-E5718AA98A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16" r:id="rId1"/>
  </sheets>
  <definedNames>
    <definedName name="_xlnm.Print_Titles" localSheetId="0">'2025-2027'!$3:$4</definedName>
  </definedNames>
  <calcPr calcId="181029"/>
</workbook>
</file>

<file path=xl/calcChain.xml><?xml version="1.0" encoding="utf-8"?>
<calcChain xmlns="http://schemas.openxmlformats.org/spreadsheetml/2006/main">
  <c r="E77" i="16" l="1"/>
  <c r="E75" i="16"/>
  <c r="L84" i="16"/>
  <c r="K84" i="16"/>
  <c r="I84" i="16"/>
  <c r="H84" i="16"/>
  <c r="G84" i="16"/>
  <c r="F84" i="16"/>
  <c r="E84" i="16"/>
  <c r="D83" i="16"/>
  <c r="D82" i="16"/>
  <c r="D81" i="16"/>
  <c r="D80" i="16"/>
  <c r="D84" i="16" s="1"/>
  <c r="L222" i="16" l="1"/>
  <c r="L220" i="16"/>
  <c r="L221" i="16"/>
  <c r="M221" i="16"/>
  <c r="M224" i="16" s="1"/>
  <c r="L223" i="16"/>
  <c r="M223" i="16"/>
  <c r="K222" i="16"/>
  <c r="K221" i="16"/>
  <c r="K220" i="16"/>
  <c r="L77" i="16"/>
  <c r="L75" i="16"/>
  <c r="J75" i="16"/>
  <c r="K75" i="16"/>
  <c r="M75" i="16"/>
  <c r="K77" i="16"/>
  <c r="M77" i="16"/>
  <c r="L109" i="16"/>
  <c r="M27" i="16"/>
  <c r="M22" i="16" s="1"/>
  <c r="M7" i="16" s="1"/>
  <c r="L27" i="16"/>
  <c r="K27" i="16"/>
  <c r="K22" i="16" s="1"/>
  <c r="L22" i="16"/>
  <c r="J21" i="16"/>
  <c r="K21" i="16"/>
  <c r="L21" i="16"/>
  <c r="M21" i="16"/>
  <c r="M6" i="16" s="1"/>
  <c r="K20" i="16"/>
  <c r="L20" i="16"/>
  <c r="M20" i="16"/>
  <c r="L249" i="16"/>
  <c r="L244" i="16"/>
  <c r="M244" i="16"/>
  <c r="L219" i="16"/>
  <c r="L164" i="16"/>
  <c r="L154" i="16"/>
  <c r="L144" i="16"/>
  <c r="L139" i="16"/>
  <c r="L134" i="16"/>
  <c r="L99" i="16"/>
  <c r="L94" i="16"/>
  <c r="L74" i="16"/>
  <c r="L69" i="16"/>
  <c r="M69" i="16"/>
  <c r="L64" i="16"/>
  <c r="M64" i="16"/>
  <c r="L59" i="16"/>
  <c r="M59" i="16"/>
  <c r="K54" i="16"/>
  <c r="L54" i="16"/>
  <c r="M54" i="16"/>
  <c r="L49" i="16"/>
  <c r="M49" i="16"/>
  <c r="L44" i="16"/>
  <c r="L34" i="16"/>
  <c r="L19" i="16"/>
  <c r="L5" i="16"/>
  <c r="L14" i="16"/>
  <c r="M249" i="16"/>
  <c r="K249" i="16"/>
  <c r="I249" i="16"/>
  <c r="H249" i="16"/>
  <c r="G249" i="16"/>
  <c r="F249" i="16"/>
  <c r="E249" i="16"/>
  <c r="D248" i="16"/>
  <c r="D247" i="16"/>
  <c r="D246" i="16"/>
  <c r="D245" i="16"/>
  <c r="K244" i="16"/>
  <c r="J244" i="16"/>
  <c r="I244" i="16"/>
  <c r="H244" i="16"/>
  <c r="G244" i="16"/>
  <c r="F244" i="16"/>
  <c r="E244" i="16"/>
  <c r="D243" i="16"/>
  <c r="D242" i="16"/>
  <c r="D241" i="16"/>
  <c r="D240" i="16"/>
  <c r="M239" i="16"/>
  <c r="K239" i="16"/>
  <c r="J239" i="16"/>
  <c r="I239" i="16"/>
  <c r="H239" i="16"/>
  <c r="G239" i="16"/>
  <c r="F239" i="16"/>
  <c r="E239" i="16"/>
  <c r="D238" i="16"/>
  <c r="D237" i="16"/>
  <c r="D236" i="16"/>
  <c r="D235" i="16"/>
  <c r="M234" i="16"/>
  <c r="K234" i="16"/>
  <c r="J234" i="16"/>
  <c r="I234" i="16"/>
  <c r="H234" i="16"/>
  <c r="G234" i="16"/>
  <c r="F234" i="16"/>
  <c r="E234" i="16"/>
  <c r="D233" i="16"/>
  <c r="D232" i="16"/>
  <c r="D231" i="16"/>
  <c r="D230" i="16"/>
  <c r="M229" i="16"/>
  <c r="K229" i="16"/>
  <c r="J229" i="16"/>
  <c r="I229" i="16"/>
  <c r="H229" i="16"/>
  <c r="G229" i="16"/>
  <c r="F229" i="16"/>
  <c r="E229" i="16"/>
  <c r="D228" i="16"/>
  <c r="D227" i="16"/>
  <c r="D226" i="16"/>
  <c r="D225" i="16"/>
  <c r="J224" i="16"/>
  <c r="I224" i="16"/>
  <c r="H224" i="16"/>
  <c r="G224" i="16"/>
  <c r="F224" i="16"/>
  <c r="E224" i="16"/>
  <c r="K223" i="16"/>
  <c r="D223" i="16"/>
  <c r="D222" i="16"/>
  <c r="D221" i="16"/>
  <c r="D220" i="16"/>
  <c r="M219" i="16"/>
  <c r="K219" i="16"/>
  <c r="J219" i="16"/>
  <c r="I219" i="16"/>
  <c r="H219" i="16"/>
  <c r="F219" i="16"/>
  <c r="E219" i="16"/>
  <c r="D218" i="16"/>
  <c r="D217" i="16"/>
  <c r="D216" i="16"/>
  <c r="D215" i="16"/>
  <c r="M214" i="16"/>
  <c r="K214" i="16"/>
  <c r="I214" i="16"/>
  <c r="H214" i="16"/>
  <c r="F214" i="16"/>
  <c r="E214" i="16"/>
  <c r="D213" i="16"/>
  <c r="D212" i="16"/>
  <c r="D211" i="16"/>
  <c r="D210" i="16"/>
  <c r="M209" i="16"/>
  <c r="K209" i="16"/>
  <c r="I209" i="16"/>
  <c r="H209" i="16"/>
  <c r="F209" i="16"/>
  <c r="E209" i="16"/>
  <c r="D208" i="16"/>
  <c r="D207" i="16"/>
  <c r="D206" i="16"/>
  <c r="D205" i="16"/>
  <c r="M204" i="16"/>
  <c r="K204" i="16"/>
  <c r="I204" i="16"/>
  <c r="H204" i="16"/>
  <c r="F204" i="16"/>
  <c r="E204" i="16"/>
  <c r="D203" i="16"/>
  <c r="D202" i="16"/>
  <c r="D201" i="16"/>
  <c r="D200" i="16"/>
  <c r="M199" i="16"/>
  <c r="K199" i="16"/>
  <c r="I199" i="16"/>
  <c r="H199" i="16"/>
  <c r="F199" i="16"/>
  <c r="E199" i="16"/>
  <c r="D198" i="16"/>
  <c r="D197" i="16"/>
  <c r="D196" i="16"/>
  <c r="D195" i="16"/>
  <c r="M194" i="16"/>
  <c r="K194" i="16"/>
  <c r="I194" i="16"/>
  <c r="H194" i="16"/>
  <c r="F194" i="16"/>
  <c r="E194" i="16"/>
  <c r="D193" i="16"/>
  <c r="D192" i="16"/>
  <c r="D191" i="16"/>
  <c r="D190" i="16"/>
  <c r="M189" i="16"/>
  <c r="K189" i="16"/>
  <c r="I189" i="16"/>
  <c r="H189" i="16"/>
  <c r="G189" i="16"/>
  <c r="F189" i="16"/>
  <c r="E189" i="16"/>
  <c r="D188" i="16"/>
  <c r="D187" i="16"/>
  <c r="D186" i="16"/>
  <c r="D185" i="16"/>
  <c r="M184" i="16"/>
  <c r="K184" i="16"/>
  <c r="I184" i="16"/>
  <c r="H184" i="16"/>
  <c r="F184" i="16"/>
  <c r="E184" i="16"/>
  <c r="D183" i="16"/>
  <c r="D182" i="16"/>
  <c r="D181" i="16"/>
  <c r="D180" i="16"/>
  <c r="M179" i="16"/>
  <c r="K179" i="16"/>
  <c r="I179" i="16"/>
  <c r="H179" i="16"/>
  <c r="G179" i="16"/>
  <c r="F179" i="16"/>
  <c r="E179" i="16"/>
  <c r="D178" i="16"/>
  <c r="D177" i="16"/>
  <c r="D176" i="16"/>
  <c r="D175" i="16"/>
  <c r="M174" i="16"/>
  <c r="K174" i="16"/>
  <c r="I174" i="16"/>
  <c r="G174" i="16"/>
  <c r="F174" i="16"/>
  <c r="E174" i="16"/>
  <c r="D173" i="16"/>
  <c r="D172" i="16"/>
  <c r="D171" i="16"/>
  <c r="D170" i="16"/>
  <c r="M169" i="16"/>
  <c r="K169" i="16"/>
  <c r="I169" i="16"/>
  <c r="H169" i="16"/>
  <c r="G169" i="16"/>
  <c r="F169" i="16"/>
  <c r="E169" i="16"/>
  <c r="D168" i="16"/>
  <c r="D167" i="16"/>
  <c r="D166" i="16"/>
  <c r="D165" i="16"/>
  <c r="I164" i="16"/>
  <c r="H164" i="16"/>
  <c r="G164" i="16"/>
  <c r="F164" i="16"/>
  <c r="E164" i="16"/>
  <c r="D163" i="16"/>
  <c r="D162" i="16"/>
  <c r="D161" i="16"/>
  <c r="M164" i="16"/>
  <c r="K164" i="16"/>
  <c r="J160" i="16"/>
  <c r="J164" i="16" s="1"/>
  <c r="D160" i="16"/>
  <c r="M159" i="16"/>
  <c r="K159" i="16"/>
  <c r="J159" i="16"/>
  <c r="I159" i="16"/>
  <c r="H159" i="16"/>
  <c r="G159" i="16"/>
  <c r="F159" i="16"/>
  <c r="E159" i="16"/>
  <c r="D158" i="16"/>
  <c r="D157" i="16"/>
  <c r="D156" i="16"/>
  <c r="D155" i="16"/>
  <c r="M154" i="16"/>
  <c r="K154" i="16"/>
  <c r="J154" i="16"/>
  <c r="I154" i="16"/>
  <c r="H154" i="16"/>
  <c r="G154" i="16"/>
  <c r="F154" i="16"/>
  <c r="E154" i="16"/>
  <c r="D153" i="16"/>
  <c r="D152" i="16"/>
  <c r="D151" i="16"/>
  <c r="D150" i="16"/>
  <c r="M149" i="16"/>
  <c r="K149" i="16"/>
  <c r="I149" i="16"/>
  <c r="H149" i="16"/>
  <c r="G149" i="16"/>
  <c r="F149" i="16"/>
  <c r="E149" i="16"/>
  <c r="D148" i="16"/>
  <c r="D147" i="16"/>
  <c r="D146" i="16"/>
  <c r="D145" i="16"/>
  <c r="M144" i="16"/>
  <c r="K144" i="16"/>
  <c r="J144" i="16"/>
  <c r="I144" i="16"/>
  <c r="H144" i="16"/>
  <c r="G144" i="16"/>
  <c r="F144" i="16"/>
  <c r="E144" i="16"/>
  <c r="D143" i="16"/>
  <c r="D142" i="16"/>
  <c r="D141" i="16"/>
  <c r="D140" i="16"/>
  <c r="M139" i="16"/>
  <c r="K139" i="16"/>
  <c r="J139" i="16"/>
  <c r="I139" i="16"/>
  <c r="H139" i="16"/>
  <c r="G139" i="16"/>
  <c r="F139" i="16"/>
  <c r="E139" i="16"/>
  <c r="D138" i="16"/>
  <c r="D137" i="16"/>
  <c r="D136" i="16"/>
  <c r="D135" i="16"/>
  <c r="M134" i="16"/>
  <c r="K134" i="16"/>
  <c r="J134" i="16"/>
  <c r="I134" i="16"/>
  <c r="H134" i="16"/>
  <c r="G134" i="16"/>
  <c r="F134" i="16"/>
  <c r="E134" i="16"/>
  <c r="D133" i="16"/>
  <c r="D132" i="16"/>
  <c r="D131" i="16"/>
  <c r="D130" i="16"/>
  <c r="M129" i="16"/>
  <c r="K129" i="16"/>
  <c r="I129" i="16"/>
  <c r="H129" i="16"/>
  <c r="G129" i="16"/>
  <c r="F129" i="16"/>
  <c r="D128" i="16"/>
  <c r="D127" i="16"/>
  <c r="D126" i="16"/>
  <c r="D125" i="16"/>
  <c r="M124" i="16"/>
  <c r="K124" i="16"/>
  <c r="I124" i="16"/>
  <c r="H124" i="16"/>
  <c r="G124" i="16"/>
  <c r="F124" i="16"/>
  <c r="D123" i="16"/>
  <c r="D122" i="16"/>
  <c r="D121" i="16"/>
  <c r="D120" i="16"/>
  <c r="D124" i="16" s="1"/>
  <c r="M119" i="16"/>
  <c r="K119" i="16"/>
  <c r="I119" i="16"/>
  <c r="H119" i="16"/>
  <c r="G119" i="16"/>
  <c r="F119" i="16"/>
  <c r="E119" i="16"/>
  <c r="D118" i="16"/>
  <c r="D117" i="16"/>
  <c r="D116" i="16"/>
  <c r="D115" i="16"/>
  <c r="M114" i="16"/>
  <c r="K114" i="16"/>
  <c r="I114" i="16"/>
  <c r="H114" i="16"/>
  <c r="G114" i="16"/>
  <c r="F114" i="16"/>
  <c r="E114" i="16"/>
  <c r="D113" i="16"/>
  <c r="D112" i="16"/>
  <c r="D111" i="16"/>
  <c r="D110" i="16"/>
  <c r="M109" i="16"/>
  <c r="K109" i="16"/>
  <c r="J109" i="16"/>
  <c r="I109" i="16"/>
  <c r="H109" i="16"/>
  <c r="G109" i="16"/>
  <c r="F109" i="16"/>
  <c r="E109" i="16"/>
  <c r="D108" i="16"/>
  <c r="D107" i="16"/>
  <c r="D106" i="16"/>
  <c r="D105" i="16"/>
  <c r="M104" i="16"/>
  <c r="K104" i="16"/>
  <c r="I104" i="16"/>
  <c r="H104" i="16"/>
  <c r="G104" i="16"/>
  <c r="F104" i="16"/>
  <c r="E104" i="16"/>
  <c r="D103" i="16"/>
  <c r="D102" i="16"/>
  <c r="D101" i="16"/>
  <c r="D100" i="16"/>
  <c r="M99" i="16"/>
  <c r="K99" i="16"/>
  <c r="J99" i="16"/>
  <c r="I99" i="16"/>
  <c r="H99" i="16"/>
  <c r="G99" i="16"/>
  <c r="F99" i="16"/>
  <c r="E99" i="16"/>
  <c r="D98" i="16"/>
  <c r="D97" i="16"/>
  <c r="D96" i="16"/>
  <c r="D95" i="16"/>
  <c r="M94" i="16"/>
  <c r="K94" i="16"/>
  <c r="J94" i="16"/>
  <c r="I94" i="16"/>
  <c r="G94" i="16"/>
  <c r="F94" i="16"/>
  <c r="E94" i="16"/>
  <c r="D93" i="16"/>
  <c r="H92" i="16"/>
  <c r="H77" i="16" s="1"/>
  <c r="D91" i="16"/>
  <c r="D90" i="16"/>
  <c r="M89" i="16"/>
  <c r="K89" i="16"/>
  <c r="I89" i="16"/>
  <c r="H89" i="16"/>
  <c r="G89" i="16"/>
  <c r="F89" i="16"/>
  <c r="E89" i="16"/>
  <c r="D88" i="16"/>
  <c r="D87" i="16"/>
  <c r="D86" i="16"/>
  <c r="D85" i="16"/>
  <c r="D89" i="16" s="1"/>
  <c r="M78" i="16"/>
  <c r="M8" i="16" s="1"/>
  <c r="K78" i="16"/>
  <c r="J78" i="16"/>
  <c r="I78" i="16"/>
  <c r="I8" i="16" s="1"/>
  <c r="H78" i="16"/>
  <c r="F78" i="16"/>
  <c r="J77" i="16"/>
  <c r="I77" i="16"/>
  <c r="G77" i="16"/>
  <c r="F77" i="16"/>
  <c r="M76" i="16"/>
  <c r="K76" i="16"/>
  <c r="K6" i="16" s="1"/>
  <c r="J76" i="16"/>
  <c r="J6" i="16" s="1"/>
  <c r="I76" i="16"/>
  <c r="H76" i="16"/>
  <c r="H6" i="16" s="1"/>
  <c r="G76" i="16"/>
  <c r="G6" i="16" s="1"/>
  <c r="F76" i="16"/>
  <c r="E76" i="16"/>
  <c r="K79" i="16"/>
  <c r="I75" i="16"/>
  <c r="H75" i="16"/>
  <c r="G75" i="16"/>
  <c r="F75" i="16"/>
  <c r="M74" i="16"/>
  <c r="K74" i="16"/>
  <c r="J74" i="16"/>
  <c r="I74" i="16"/>
  <c r="H74" i="16"/>
  <c r="G74" i="16"/>
  <c r="F74" i="16"/>
  <c r="E74" i="16"/>
  <c r="D73" i="16"/>
  <c r="D72" i="16"/>
  <c r="D71" i="16"/>
  <c r="D70" i="16"/>
  <c r="K69" i="16"/>
  <c r="J69" i="16"/>
  <c r="I69" i="16"/>
  <c r="H69" i="16"/>
  <c r="G69" i="16"/>
  <c r="F69" i="16"/>
  <c r="E69" i="16"/>
  <c r="D68" i="16"/>
  <c r="D67" i="16"/>
  <c r="D66" i="16"/>
  <c r="D65" i="16"/>
  <c r="K64" i="16"/>
  <c r="J64" i="16"/>
  <c r="I64" i="16"/>
  <c r="H64" i="16"/>
  <c r="G64" i="16"/>
  <c r="F64" i="16"/>
  <c r="E64" i="16"/>
  <c r="D63" i="16"/>
  <c r="D62" i="16"/>
  <c r="D61" i="16"/>
  <c r="D60" i="16"/>
  <c r="K59" i="16"/>
  <c r="J59" i="16"/>
  <c r="I59" i="16"/>
  <c r="H59" i="16"/>
  <c r="G59" i="16"/>
  <c r="F59" i="16"/>
  <c r="E59" i="16"/>
  <c r="D58" i="16"/>
  <c r="D57" i="16"/>
  <c r="D56" i="16"/>
  <c r="D55" i="16"/>
  <c r="J54" i="16"/>
  <c r="I54" i="16"/>
  <c r="H54" i="16"/>
  <c r="G54" i="16"/>
  <c r="F54" i="16"/>
  <c r="E54" i="16"/>
  <c r="D53" i="16"/>
  <c r="D52" i="16"/>
  <c r="D51" i="16"/>
  <c r="D50" i="16"/>
  <c r="K49" i="16"/>
  <c r="J49" i="16"/>
  <c r="I49" i="16"/>
  <c r="H49" i="16"/>
  <c r="G49" i="16"/>
  <c r="F49" i="16"/>
  <c r="E49" i="16"/>
  <c r="D47" i="16"/>
  <c r="D45" i="16"/>
  <c r="I44" i="16"/>
  <c r="H44" i="16"/>
  <c r="G44" i="16"/>
  <c r="F44" i="16"/>
  <c r="E44" i="16"/>
  <c r="D42" i="16"/>
  <c r="M44" i="16"/>
  <c r="K44" i="16"/>
  <c r="J40" i="16"/>
  <c r="J44" i="16" s="1"/>
  <c r="D40" i="16"/>
  <c r="M39" i="16"/>
  <c r="K39" i="16"/>
  <c r="J39" i="16"/>
  <c r="I39" i="16"/>
  <c r="H39" i="16"/>
  <c r="G39" i="16"/>
  <c r="F39" i="16"/>
  <c r="E39" i="16"/>
  <c r="D37" i="16"/>
  <c r="D35" i="16"/>
  <c r="M34" i="16"/>
  <c r="K34" i="16"/>
  <c r="J34" i="16"/>
  <c r="I34" i="16"/>
  <c r="H34" i="16"/>
  <c r="G34" i="16"/>
  <c r="F34" i="16"/>
  <c r="E34" i="16"/>
  <c r="D32" i="16"/>
  <c r="D34" i="16" s="1"/>
  <c r="J29" i="16"/>
  <c r="I29" i="16"/>
  <c r="H29" i="16"/>
  <c r="G29" i="16"/>
  <c r="F29" i="16"/>
  <c r="E29" i="16"/>
  <c r="D27" i="16"/>
  <c r="D26" i="16"/>
  <c r="D23" i="16"/>
  <c r="J22" i="16"/>
  <c r="I22" i="16"/>
  <c r="I7" i="16" s="1"/>
  <c r="H22" i="16"/>
  <c r="G22" i="16"/>
  <c r="G7" i="16" s="1"/>
  <c r="F22" i="16"/>
  <c r="E22" i="16"/>
  <c r="I21" i="16"/>
  <c r="E21" i="16"/>
  <c r="D21" i="16" s="1"/>
  <c r="I20" i="16"/>
  <c r="H20" i="16"/>
  <c r="H5" i="16" s="1"/>
  <c r="G20" i="16"/>
  <c r="G5" i="16" s="1"/>
  <c r="F20" i="16"/>
  <c r="F5" i="16" s="1"/>
  <c r="E20" i="16"/>
  <c r="E5" i="16" s="1"/>
  <c r="M19" i="16"/>
  <c r="K19" i="16"/>
  <c r="J19" i="16"/>
  <c r="I19" i="16"/>
  <c r="H19" i="16"/>
  <c r="G19" i="16"/>
  <c r="F19" i="16"/>
  <c r="E19" i="16"/>
  <c r="D18" i="16"/>
  <c r="D17" i="16"/>
  <c r="D16" i="16"/>
  <c r="D15" i="16"/>
  <c r="M14" i="16"/>
  <c r="K14" i="16"/>
  <c r="J14" i="16"/>
  <c r="I14" i="16"/>
  <c r="H14" i="16"/>
  <c r="G14" i="16"/>
  <c r="F14" i="16"/>
  <c r="E14" i="16"/>
  <c r="D13" i="16"/>
  <c r="D12" i="16"/>
  <c r="D11" i="16"/>
  <c r="D10" i="16"/>
  <c r="K8" i="16"/>
  <c r="J8" i="16"/>
  <c r="H8" i="16"/>
  <c r="F8" i="16"/>
  <c r="D8" i="16" s="1"/>
  <c r="F6" i="16"/>
  <c r="I5" i="16"/>
  <c r="F79" i="16" l="1"/>
  <c r="H7" i="16"/>
  <c r="K29" i="16"/>
  <c r="K24" i="16" s="1"/>
  <c r="G79" i="16"/>
  <c r="D164" i="16"/>
  <c r="D169" i="16"/>
  <c r="D75" i="16"/>
  <c r="D134" i="16"/>
  <c r="D139" i="16"/>
  <c r="D144" i="16"/>
  <c r="D149" i="16"/>
  <c r="M5" i="16"/>
  <c r="M79" i="16"/>
  <c r="I6" i="16"/>
  <c r="D184" i="16"/>
  <c r="L224" i="16"/>
  <c r="L6" i="16"/>
  <c r="L79" i="16"/>
  <c r="L7" i="16"/>
  <c r="K7" i="16"/>
  <c r="M29" i="16"/>
  <c r="M24" i="16"/>
  <c r="L29" i="16"/>
  <c r="L24" i="16" s="1"/>
  <c r="F24" i="16"/>
  <c r="D44" i="16"/>
  <c r="D22" i="16"/>
  <c r="D14" i="16"/>
  <c r="D19" i="16"/>
  <c r="E24" i="16"/>
  <c r="G24" i="16"/>
  <c r="I24" i="16"/>
  <c r="D49" i="16"/>
  <c r="D54" i="16"/>
  <c r="D59" i="16"/>
  <c r="D64" i="16"/>
  <c r="D69" i="16"/>
  <c r="D74" i="16"/>
  <c r="E79" i="16"/>
  <c r="I79" i="16"/>
  <c r="F7" i="16"/>
  <c r="F9" i="16" s="1"/>
  <c r="D92" i="16"/>
  <c r="D119" i="16"/>
  <c r="D179" i="16"/>
  <c r="D194" i="16"/>
  <c r="D204" i="16"/>
  <c r="D214" i="16"/>
  <c r="K224" i="16"/>
  <c r="D229" i="16"/>
  <c r="D234" i="16"/>
  <c r="D239" i="16"/>
  <c r="D244" i="16"/>
  <c r="D249" i="16"/>
  <c r="J24" i="16"/>
  <c r="J7" i="16"/>
  <c r="I9" i="16"/>
  <c r="M9" i="16"/>
  <c r="H24" i="16"/>
  <c r="J79" i="16"/>
  <c r="D78" i="16"/>
  <c r="D109" i="16"/>
  <c r="D114" i="16"/>
  <c r="D129" i="16"/>
  <c r="D189" i="16"/>
  <c r="D224" i="16"/>
  <c r="E6" i="16"/>
  <c r="E7" i="16"/>
  <c r="D39" i="16"/>
  <c r="D76" i="16"/>
  <c r="D94" i="16"/>
  <c r="D99" i="16"/>
  <c r="D104" i="16"/>
  <c r="D154" i="16"/>
  <c r="D159" i="16"/>
  <c r="D174" i="16"/>
  <c r="D199" i="16"/>
  <c r="D209" i="16"/>
  <c r="D219" i="16"/>
  <c r="H9" i="16"/>
  <c r="D77" i="16"/>
  <c r="G9" i="16"/>
  <c r="D20" i="16"/>
  <c r="D24" i="16" s="1"/>
  <c r="D29" i="16"/>
  <c r="K5" i="16"/>
  <c r="H94" i="16"/>
  <c r="H79" i="16"/>
  <c r="J20" i="16"/>
  <c r="J5" i="16" s="1"/>
  <c r="D5" i="16" s="1"/>
  <c r="L9" i="16" l="1"/>
  <c r="D6" i="16"/>
  <c r="E9" i="16"/>
  <c r="D7" i="16"/>
  <c r="D79" i="16"/>
  <c r="K9" i="16"/>
  <c r="J9" i="16"/>
  <c r="D9" i="16" l="1"/>
</calcChain>
</file>

<file path=xl/sharedStrings.xml><?xml version="1.0" encoding="utf-8"?>
<sst xmlns="http://schemas.openxmlformats.org/spreadsheetml/2006/main" count="436" uniqueCount="140">
  <si>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</si>
  <si>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</si>
  <si>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</si>
  <si>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</si>
  <si>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</si>
  <si>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</si>
  <si>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</si>
  <si>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</si>
  <si>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</si>
  <si>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</si>
  <si>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</si>
  <si>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</si>
  <si>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2020 год</t>
  </si>
  <si>
    <t>Всего</t>
  </si>
  <si>
    <t>Мероприятия по созданию условий успешной самореализации молодежи</t>
  </si>
  <si>
    <t>2</t>
  </si>
  <si>
    <t>3</t>
  </si>
  <si>
    <t>Подпрограмма «Поддержка малого и среднего предпринимательства в Навлинском районе»</t>
  </si>
  <si>
    <t>5</t>
  </si>
  <si>
    <t>6</t>
  </si>
  <si>
    <t>7</t>
  </si>
  <si>
    <t>Администрация Навлинского района (отдел по культуре, молодежной политике и спорту администрации района), бюджетные учреждения культуры</t>
  </si>
  <si>
    <t>Администрация Навлинского района (отдел организационной, общей и кадровой работы администрации района, главный специалист- юрист администрации района, отдел учета и отчетности администрации района)</t>
  </si>
  <si>
    <t xml:space="preserve">Администрация Навлинского района (отдел по культуре, молодежной политике и спорту администрации  района) </t>
  </si>
  <si>
    <t>Администрация Навлинского района (отдел по культуре, молодежной политике и спорту администрации района)</t>
  </si>
  <si>
    <t>Администрация Навлинского района (административная комиссия администрации района, КДН и защите их прав администрации района, сектор по опеке и попечительству администрации района, специалист по охране труда администрации района)</t>
  </si>
  <si>
    <t>Администрация Навлинского района (отдел по экономике, труду и инвестиционной политике администрации района), МБУ «МФЦ в Навлинском районе»</t>
  </si>
  <si>
    <t>Администрация Навлинского района (отдел ГО, ЧС и ЕДДС администрации района, отдел организационной, общей и кадровой работы администрации района, главный специалист- юрист администрации района)</t>
  </si>
  <si>
    <t>Администрация Навлинского района (отдел по экономике, труду и инвестиционной политике администрации района)</t>
  </si>
  <si>
    <t>Администрация Навлинского района (отдел по строительству, архитектуре и ЖКХ администрации района)</t>
  </si>
  <si>
    <t>Администрация Навлинского района (отдел по строительству, архитектуре и ЖКХ  администрации района, отдел по экономике, труду и инвестиционной политике администрации района)</t>
  </si>
  <si>
    <t>Администрация Навлинского района (отдел экономики, труда и инвестиционной политики администрации района)</t>
  </si>
  <si>
    <t>Администрация Навлинского района (отдел организационной, общей и кадровой работы администрации района, отдел экономики, труда и инвестиционной политики администрации района)</t>
  </si>
  <si>
    <t>Администрация Навлинского района (отдел по культуре, молодежной политике и спорту администрации  района)</t>
  </si>
  <si>
    <t>Субсидии учреждениям культуры на выполнение муниципального задания и иные цели</t>
  </si>
  <si>
    <t>3.1</t>
  </si>
  <si>
    <t>3.2</t>
  </si>
  <si>
    <t>Мероприятия по развитию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</si>
  <si>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</si>
  <si>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8</t>
  </si>
  <si>
    <t>9</t>
  </si>
  <si>
    <t>11</t>
  </si>
  <si>
    <t>12</t>
  </si>
  <si>
    <t>14</t>
  </si>
  <si>
    <t>17</t>
  </si>
  <si>
    <t>3.4</t>
  </si>
  <si>
    <t>2019год</t>
  </si>
  <si>
    <t>2021 год</t>
  </si>
  <si>
    <t>2022 год</t>
  </si>
  <si>
    <t>2023 год</t>
  </si>
  <si>
    <t>9.1</t>
  </si>
  <si>
    <t>9.2</t>
  </si>
  <si>
    <t>9.3</t>
  </si>
  <si>
    <t>9.4</t>
  </si>
  <si>
    <t>Софинансирование объектов капитальных вложений муниципальной собствнности</t>
  </si>
  <si>
    <t>Устойчивое развитие сельских территорий</t>
  </si>
  <si>
    <t>Бюджетные инвестиции в объекты капитального строительства муниципальной собственности</t>
  </si>
  <si>
    <t>10</t>
  </si>
  <si>
    <t>13</t>
  </si>
  <si>
    <t>16</t>
  </si>
  <si>
    <t>Подпрограмма «Развитие пассажирского автомобильного транспорта общего пользования на территории Навлинского района»(2019-2021 годы)</t>
  </si>
  <si>
    <t>Администрация Навлинского района (отдел экономики, труда и инвестиционной политики)</t>
  </si>
  <si>
    <t>1</t>
  </si>
  <si>
    <t>5,6</t>
  </si>
  <si>
    <t>3,4</t>
  </si>
  <si>
    <t>20</t>
  </si>
  <si>
    <t>3-6</t>
  </si>
  <si>
    <t>21</t>
  </si>
  <si>
    <t xml:space="preserve">Подпрограмма«Поддержка местных инициатив граждан на территории Навлинского района» на 2019-2023 годы  </t>
  </si>
  <si>
    <t>3.5</t>
  </si>
  <si>
    <t>Отдельные мероприятия по развитию культуры, культурного населения, туризма обеспечению устойчивого развития социально-культурных составляющих качества жизни населения</t>
  </si>
  <si>
    <t>4.</t>
  </si>
  <si>
    <t>15</t>
  </si>
  <si>
    <t xml:space="preserve">Администрация Навлинского района (в том, числе: отдел организационного, общей и кадровой работы   администрации   района; отдел учета и отчетности администрации  района; отдел по культуре, молодежной политике и спорту администрации  района; отдел экономики, труда и инвестиционной политики администрации района; комиссия по делам несовершеннолетних и защите их прав администрации  района;  административная комиссия муниципального образования «Навлинский район»;
сектор ГО, ЧС и мобилизациоооной работе администрации района; отдел по строительству и архитектуре администрации района;
сектор по опеке и попечительству администрации района;
специалист по охране труда администрации района)
</t>
  </si>
  <si>
    <t>Администрация Навлинского района (отдел ГО, ЧС и мобилизациоооной работе администрации района), МКУ "ЕДДС Навлинского района"</t>
  </si>
  <si>
    <t>9.5</t>
  </si>
  <si>
    <t>9.6</t>
  </si>
  <si>
    <t>Приобритение специализированной техники для предприятий жилищно-коммунального комплекса</t>
  </si>
  <si>
    <t>Мероприятия в сфере коммунального хозяйства</t>
  </si>
  <si>
    <t>Региональный проект "Содействие занятости женщин - создание условий дошкольного образования детей в возрасте до трех лет"</t>
  </si>
  <si>
    <t>25</t>
  </si>
  <si>
    <t>9.10</t>
  </si>
  <si>
    <t>Мероприятия по реализации программ (проектов) инициативного бюджетирования</t>
  </si>
  <si>
    <t>Мероприятия по Всероссийской переписи населения 2020</t>
  </si>
  <si>
    <t>Мероприятия по развитию дополнительного образовния</t>
  </si>
  <si>
    <t>Мероприятия по обеспечению функционирования модели персонифицированного финансирования дополнительного образовния детей</t>
  </si>
  <si>
    <t>Мероприятия по модернизации (капитальному ремонту, реконструкции) муниципальных детских школ искуств по видам искуств</t>
  </si>
  <si>
    <t>Региональный проект "Современная школа</t>
  </si>
  <si>
    <t>Мероприятия по реализации передоваемых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</si>
  <si>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Администрация Навлинского района (отдел по строительству, архитектуре и ЖКХ  администрации района)</t>
  </si>
  <si>
    <t>Мероприятия по развитию инфраструктуры сферы образования</t>
  </si>
  <si>
    <t>18</t>
  </si>
  <si>
    <t>2024 год</t>
  </si>
  <si>
    <t>Подпрограмма"Обеспечению жильем молодых семей» (2019-2023гг)</t>
  </si>
  <si>
    <t xml:space="preserve">Администрация Навлинского района (в том, числе: отдел организационного, общей и кадровой работы   администрации   района; отдел учета и отчетности администрации  района; отдел по культуре, молодежной политике и спорту администрации  района; отдел экономики, труда и инвестиционной политики администрации района; комиссия по делам несовершеннолетних и защите их прав администрации  района;  административная комиссия муниципального образования «Навлинский район»;
отдел ГО, ЧС и ЕДДС администрации района; отдел по строительству и архитектуре администрации района;
сектор по опеке и попечительству администрации района;
специалист по охране труда администрации района; МКУ «Навлинская ЕДДС»; муниципальные бюджетные учреждения культуры района;    
ГКУ Брянской области «Навлинское районное управление сельского хозяйства»;  МБУ «МФЦ в Навлинском районе»
</t>
  </si>
  <si>
    <t>9.7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</si>
  <si>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</si>
  <si>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9.8</t>
  </si>
  <si>
    <t>9.9</t>
  </si>
  <si>
    <t>Региональный проект "Вовлечение в оборот и комплексная мелиорация земель сельскохозяйственного назначения (Брянская область)"</t>
  </si>
  <si>
    <t>3.3</t>
  </si>
  <si>
    <t>Субсидия МУП "Навлинский районный водоканал" на финансовое обеспечение затрат в целях предупреждения банкротства и восстановления платежеспособности муниципальных унитарных предприятий муниципального образования</t>
  </si>
  <si>
    <t>Подготовка объектов жилищно-коммунального хозяйства к зиме</t>
  </si>
  <si>
    <t>Реализация мероприятий в области жилищно-коммунального хозяйства</t>
  </si>
  <si>
    <t xml:space="preserve">Реализация полномочий администрации Навлинского района
</t>
  </si>
  <si>
    <t>Материально-техническое, финансовое обеспечение деятельности аппарата управления Навлинского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</si>
  <si>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</si>
  <si>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Реализация стратегической роли культуры как духовно-нравственного основания развития личности и государства, сохранение культурного и исторического наследия</t>
  </si>
  <si>
    <t>Государственная поддержка отрасли культуры</t>
  </si>
  <si>
    <t>Осуществление отдельных государственных полномочий Брянской области</t>
  </si>
  <si>
    <t>Реализация единой социальной политики на территории Навлинского района</t>
  </si>
  <si>
    <t>Вовлечение населения в занятия физической культурой и массовым спортом, участие в соревнованиях различного уровня</t>
  </si>
  <si>
    <t>Реализация мероприятий по поддержке сельскохозяйственных товаропроизводителей</t>
  </si>
  <si>
    <t>Создание условий для эффективной деятельности многофункционального центра</t>
  </si>
  <si>
    <t>Реализация мероприятий по мобилизационной подготовке экономики</t>
  </si>
  <si>
    <t>Совершенствование системы управления пассажирскими перевозками</t>
  </si>
  <si>
    <t>Межбюджетные отношения с муниципальными образованиями за счет средств бюджета Навлинского муниципального района</t>
  </si>
  <si>
    <t>Реализация мероприятий по обеспечению жильем молодых семей</t>
  </si>
  <si>
    <t>2025 год</t>
  </si>
  <si>
    <t>Мероприятия в сфере охраны окружающей среды</t>
  </si>
  <si>
    <t xml:space="preserve">Реализация мероприятий в сфере местного самоуправления </t>
  </si>
  <si>
    <t>26</t>
  </si>
  <si>
    <t>24</t>
  </si>
  <si>
    <t>2026 год</t>
  </si>
  <si>
    <t>1-25</t>
  </si>
  <si>
    <t>10-12</t>
  </si>
  <si>
    <t>13-15</t>
  </si>
  <si>
    <t>19</t>
  </si>
  <si>
    <t>22,23</t>
  </si>
  <si>
    <t>Региональный проект "Предупреждение и ликвидация заразных и иных болезней животных"</t>
  </si>
  <si>
    <t>28.1</t>
  </si>
  <si>
    <t>28.2</t>
  </si>
  <si>
    <t>Проведение комплексных кадастровых работ</t>
  </si>
  <si>
    <t>Установление и описание местоположения границ территориальных зон</t>
  </si>
  <si>
    <t>28.3</t>
  </si>
  <si>
    <t>30</t>
  </si>
  <si>
    <t>Региональный проект "Чистая вода" строительство и реконструкция (модернизация)объектов питьевого       водоснабжения</t>
  </si>
  <si>
    <t>Приложение № 1
к  постановлению администрации Навлинского района от   .      .2024 №</t>
  </si>
  <si>
    <t>2027 год</t>
  </si>
  <si>
    <t>ПРОЕКТ Плана реализации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</si>
</sst>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_р_._-;_-@_-"/>
    <numFmt numFmtId="167" formatCode="#,##0_ ;\-#,##0\ "/>
  </numFmts>
  <fonts count="7" x14ac:knownFonts="1"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165" fontId="0" fillId="0" borderId="0">
      <alignment vertical="top" wrapText="1"/>
    </xf>
    <xf numFmtId="165" fontId="6" fillId="0" borderId="0">
      <alignment vertical="top" wrapText="1"/>
    </xf>
  </cellStyleXfs>
  <cellXfs count="128">
    <xf numFmtId="165" fontId="0" fillId="0" borderId="0" xfId="0">
      <alignment vertical="top" wrapText="1"/>
    </xf>
    <xf numFmtId="0" fontId="1" fillId="0" borderId="0" xfId="1" applyNumberFormat="1" applyFont="1" applyAlignment="1">
      <alignment horizontal="right" vertical="center" wrapText="1"/>
    </xf>
    <xf numFmtId="165" fontId="6" fillId="0" borderId="0" xfId="1">
      <alignment vertical="top" wrapText="1"/>
    </xf>
    <xf numFmtId="165" fontId="6" fillId="0" borderId="0" xfId="1" applyAlignment="1">
      <alignment horizontal="right" vertical="top" wrapText="1"/>
    </xf>
    <xf numFmtId="0" fontId="5" fillId="0" borderId="1" xfId="1" applyNumberFormat="1" applyFont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 wrapText="1"/>
    </xf>
    <xf numFmtId="0" fontId="5" fillId="2" borderId="11" xfId="1" applyNumberFormat="1" applyFont="1" applyFill="1" applyBorder="1" applyAlignment="1">
      <alignment horizontal="center" vertical="top" wrapText="1"/>
    </xf>
    <xf numFmtId="0" fontId="6" fillId="2" borderId="1" xfId="1" applyNumberForma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6" fillId="2" borderId="11" xfId="1" applyNumberForma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6" fillId="2" borderId="12" xfId="1" applyNumberFormat="1" applyFill="1" applyBorder="1" applyAlignment="1">
      <alignment horizontal="center" vertical="top" wrapText="1"/>
    </xf>
    <xf numFmtId="0" fontId="2" fillId="2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ill="1" applyBorder="1" applyAlignment="1">
      <alignment horizontal="center" vertical="center" wrapText="1"/>
    </xf>
    <xf numFmtId="0" fontId="6" fillId="2" borderId="13" xfId="1" applyNumberFormat="1" applyFill="1" applyBorder="1" applyAlignment="1">
      <alignment horizontal="center" vertical="top" wrapText="1"/>
    </xf>
    <xf numFmtId="49" fontId="5" fillId="2" borderId="11" xfId="1" applyNumberFormat="1" applyFont="1" applyFill="1" applyBorder="1" applyAlignment="1">
      <alignment horizontal="center" vertical="top" wrapText="1"/>
    </xf>
    <xf numFmtId="49" fontId="5" fillId="2" borderId="10" xfId="1" applyNumberFormat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5" fontId="6" fillId="3" borderId="0" xfId="1" applyFill="1">
      <alignment vertical="top" wrapText="1"/>
    </xf>
    <xf numFmtId="49" fontId="6" fillId="2" borderId="11" xfId="1" applyNumberFormat="1" applyFill="1" applyBorder="1" applyAlignment="1">
      <alignment horizontal="center" vertical="top" wrapText="1"/>
    </xf>
    <xf numFmtId="49" fontId="6" fillId="2" borderId="13" xfId="1" applyNumberFormat="1" applyFill="1" applyBorder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top" wrapText="1"/>
    </xf>
    <xf numFmtId="49" fontId="6" fillId="2" borderId="3" xfId="1" applyNumberForma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center" wrapText="1"/>
    </xf>
    <xf numFmtId="49" fontId="6" fillId="2" borderId="4" xfId="1" applyNumberFormat="1" applyFill="1" applyBorder="1" applyAlignment="1">
      <alignment horizontal="center" vertical="top" wrapText="1"/>
    </xf>
    <xf numFmtId="49" fontId="5" fillId="2" borderId="14" xfId="1" applyNumberFormat="1" applyFont="1" applyFill="1" applyBorder="1" applyAlignment="1">
      <alignment horizontal="center" vertical="top" wrapText="1"/>
    </xf>
    <xf numFmtId="167" fontId="5" fillId="2" borderId="1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0" fillId="3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left" vertical="center" wrapText="1"/>
    </xf>
    <xf numFmtId="0" fontId="6" fillId="3" borderId="2" xfId="1" applyNumberFormat="1" applyFill="1" applyBorder="1" applyAlignment="1">
      <alignment horizontal="center" vertical="top" wrapText="1"/>
    </xf>
    <xf numFmtId="0" fontId="6" fillId="3" borderId="3" xfId="1" applyNumberFormat="1" applyFill="1" applyBorder="1" applyAlignment="1">
      <alignment horizontal="center" vertical="top" wrapText="1"/>
    </xf>
    <xf numFmtId="0" fontId="6" fillId="3" borderId="4" xfId="1" applyNumberFormat="1" applyFill="1" applyBorder="1" applyAlignment="1">
      <alignment horizontal="center" vertical="top" wrapText="1"/>
    </xf>
    <xf numFmtId="165" fontId="0" fillId="0" borderId="2" xfId="1" applyFont="1" applyBorder="1">
      <alignment vertical="top" wrapText="1"/>
    </xf>
    <xf numFmtId="165" fontId="5" fillId="0" borderId="3" xfId="1" applyFont="1" applyBorder="1">
      <alignment vertical="top" wrapText="1"/>
    </xf>
    <xf numFmtId="165" fontId="5" fillId="0" borderId="4" xfId="1" applyFont="1" applyBorder="1">
      <alignment vertical="top" wrapText="1"/>
    </xf>
    <xf numFmtId="0" fontId="5" fillId="2" borderId="2" xfId="1" applyNumberFormat="1" applyFont="1" applyFill="1" applyBorder="1" applyAlignment="1">
      <alignment horizontal="left" vertical="top" wrapText="1"/>
    </xf>
    <xf numFmtId="0" fontId="5" fillId="2" borderId="3" xfId="1" applyNumberFormat="1" applyFont="1" applyFill="1" applyBorder="1" applyAlignment="1">
      <alignment horizontal="left" vertical="top" wrapText="1"/>
    </xf>
    <xf numFmtId="0" fontId="5" fillId="2" borderId="4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 wrapText="1"/>
    </xf>
    <xf numFmtId="49" fontId="5" fillId="2" borderId="4" xfId="1" applyNumberFormat="1" applyFont="1" applyFill="1" applyBorder="1" applyAlignment="1">
      <alignment horizontal="center" wrapText="1"/>
    </xf>
    <xf numFmtId="49" fontId="0" fillId="2" borderId="1" xfId="1" applyNumberFormat="1" applyFont="1" applyFill="1" applyBorder="1" applyAlignment="1">
      <alignment horizontal="center" vertical="top" wrapText="1"/>
    </xf>
    <xf numFmtId="49" fontId="6" fillId="2" borderId="1" xfId="1" applyNumberFormat="1" applyFill="1" applyBorder="1" applyAlignment="1">
      <alignment horizontal="center" vertical="top" wrapText="1"/>
    </xf>
    <xf numFmtId="165" fontId="6" fillId="0" borderId="3" xfId="1" applyBorder="1">
      <alignment vertical="top" wrapText="1"/>
    </xf>
    <xf numFmtId="165" fontId="6" fillId="0" borderId="4" xfId="1" applyBorder="1">
      <alignment vertical="top" wrapText="1"/>
    </xf>
    <xf numFmtId="165" fontId="5" fillId="3" borderId="18" xfId="1" applyFont="1" applyFill="1" applyBorder="1" applyAlignment="1">
      <alignment horizontal="left" vertical="top" wrapText="1"/>
    </xf>
    <xf numFmtId="165" fontId="6" fillId="3" borderId="16" xfId="1" applyFill="1" applyBorder="1" applyAlignment="1">
      <alignment horizontal="left" vertical="top" wrapText="1"/>
    </xf>
    <xf numFmtId="165" fontId="6" fillId="3" borderId="17" xfId="1" applyFill="1" applyBorder="1" applyAlignment="1">
      <alignment horizontal="left" vertical="top" wrapText="1"/>
    </xf>
    <xf numFmtId="49" fontId="0" fillId="2" borderId="2" xfId="1" applyNumberFormat="1" applyFont="1" applyFill="1" applyBorder="1" applyAlignment="1">
      <alignment horizontal="center" wrapText="1"/>
    </xf>
    <xf numFmtId="49" fontId="0" fillId="3" borderId="2" xfId="1" applyNumberFormat="1" applyFont="1" applyFill="1" applyBorder="1" applyAlignment="1">
      <alignment horizontal="center" vertical="top" wrapText="1"/>
    </xf>
    <xf numFmtId="49" fontId="6" fillId="3" borderId="3" xfId="1" applyNumberFormat="1" applyFill="1" applyBorder="1" applyAlignment="1">
      <alignment horizontal="center" vertical="top" wrapText="1"/>
    </xf>
    <xf numFmtId="49" fontId="6" fillId="3" borderId="4" xfId="1" applyNumberFormat="1" applyFill="1" applyBorder="1" applyAlignment="1">
      <alignment horizontal="center" vertical="top" wrapText="1"/>
    </xf>
    <xf numFmtId="0" fontId="0" fillId="2" borderId="2" xfId="1" applyNumberFormat="1" applyFont="1" applyFill="1" applyBorder="1" applyAlignment="1">
      <alignment horizontal="left" vertical="top" wrapText="1"/>
    </xf>
    <xf numFmtId="165" fontId="5" fillId="0" borderId="2" xfId="1" applyFont="1" applyBorder="1">
      <alignment vertical="top" wrapText="1"/>
    </xf>
    <xf numFmtId="0" fontId="5" fillId="2" borderId="15" xfId="1" applyNumberFormat="1" applyFont="1" applyFill="1" applyBorder="1" applyAlignment="1">
      <alignment horizontal="left" vertical="top" wrapText="1"/>
    </xf>
    <xf numFmtId="0" fontId="5" fillId="2" borderId="16" xfId="1" applyNumberFormat="1" applyFont="1" applyFill="1" applyBorder="1" applyAlignment="1">
      <alignment horizontal="left" vertical="top" wrapText="1"/>
    </xf>
    <xf numFmtId="0" fontId="5" fillId="2" borderId="17" xfId="1" applyNumberFormat="1" applyFont="1" applyFill="1" applyBorder="1" applyAlignment="1">
      <alignment horizontal="left" vertical="top" wrapText="1"/>
    </xf>
    <xf numFmtId="165" fontId="5" fillId="0" borderId="14" xfId="1" applyFont="1" applyBorder="1">
      <alignment vertical="top" wrapText="1"/>
    </xf>
    <xf numFmtId="165" fontId="6" fillId="0" borderId="11" xfId="1" applyBorder="1">
      <alignment vertical="top" wrapText="1"/>
    </xf>
    <xf numFmtId="165" fontId="6" fillId="0" borderId="13" xfId="1" applyBorder="1">
      <alignment vertical="top" wrapText="1"/>
    </xf>
    <xf numFmtId="0" fontId="5" fillId="2" borderId="18" xfId="1" applyNumberFormat="1" applyFont="1" applyFill="1" applyBorder="1" applyAlignment="1">
      <alignment horizontal="left" vertical="top" wrapText="1"/>
    </xf>
    <xf numFmtId="165" fontId="5" fillId="3" borderId="2" xfId="1" applyFont="1" applyFill="1" applyBorder="1">
      <alignment vertical="top" wrapText="1"/>
    </xf>
    <xf numFmtId="165" fontId="6" fillId="3" borderId="3" xfId="1" applyFill="1" applyBorder="1">
      <alignment vertical="top" wrapText="1"/>
    </xf>
    <xf numFmtId="165" fontId="6" fillId="3" borderId="4" xfId="1" applyFill="1" applyBorder="1">
      <alignment vertical="top" wrapText="1"/>
    </xf>
    <xf numFmtId="165" fontId="5" fillId="0" borderId="10" xfId="1" applyFont="1" applyBorder="1">
      <alignment vertical="top" wrapText="1"/>
    </xf>
    <xf numFmtId="49" fontId="5" fillId="2" borderId="14" xfId="1" applyNumberFormat="1" applyFont="1" applyFill="1" applyBorder="1" applyAlignment="1">
      <alignment horizontal="center" vertical="top" wrapText="1"/>
    </xf>
    <xf numFmtId="165" fontId="6" fillId="3" borderId="11" xfId="1" applyFill="1" applyBorder="1" applyAlignment="1">
      <alignment horizontal="center" vertical="top" wrapText="1"/>
    </xf>
    <xf numFmtId="165" fontId="6" fillId="3" borderId="13" xfId="1" applyFill="1" applyBorder="1" applyAlignment="1">
      <alignment horizontal="center" vertical="top" wrapText="1"/>
    </xf>
    <xf numFmtId="165" fontId="6" fillId="0" borderId="12" xfId="1" applyBorder="1">
      <alignment vertical="top" wrapText="1"/>
    </xf>
    <xf numFmtId="165" fontId="5" fillId="0" borderId="11" xfId="1" applyFont="1" applyBorder="1">
      <alignment vertical="top" wrapText="1"/>
    </xf>
    <xf numFmtId="165" fontId="6" fillId="0" borderId="11" xfId="1" applyBorder="1" applyAlignment="1">
      <alignment horizontal="center" vertical="top" wrapText="1"/>
    </xf>
    <xf numFmtId="165" fontId="6" fillId="0" borderId="13" xfId="1" applyBorder="1" applyAlignment="1">
      <alignment horizontal="center" vertical="top" wrapText="1"/>
    </xf>
    <xf numFmtId="165" fontId="5" fillId="3" borderId="16" xfId="1" applyFont="1" applyFill="1" applyBorder="1" applyAlignment="1">
      <alignment horizontal="left" vertical="top" wrapText="1"/>
    </xf>
    <xf numFmtId="49" fontId="0" fillId="2" borderId="5" xfId="1" applyNumberFormat="1" applyFont="1" applyFill="1" applyBorder="1" applyAlignment="1">
      <alignment horizontal="center" vertical="top" wrapText="1"/>
    </xf>
    <xf numFmtId="165" fontId="6" fillId="0" borderId="0" xfId="1" applyAlignment="1">
      <alignment horizontal="center" vertical="top" wrapText="1"/>
    </xf>
    <xf numFmtId="165" fontId="6" fillId="0" borderId="6" xfId="1" applyBorder="1" applyAlignment="1">
      <alignment horizontal="center" vertical="top" wrapText="1"/>
    </xf>
    <xf numFmtId="165" fontId="6" fillId="0" borderId="19" xfId="1" applyBorder="1" applyAlignment="1">
      <alignment horizontal="justify" vertical="top"/>
    </xf>
    <xf numFmtId="165" fontId="6" fillId="0" borderId="20" xfId="1" applyBorder="1" applyAlignment="1">
      <alignment horizontal="justify" vertical="top"/>
    </xf>
    <xf numFmtId="165" fontId="6" fillId="0" borderId="21" xfId="1" applyBorder="1" applyAlignment="1">
      <alignment horizontal="justify" vertical="top"/>
    </xf>
    <xf numFmtId="165" fontId="6" fillId="3" borderId="3" xfId="1" applyFill="1" applyBorder="1" applyAlignment="1">
      <alignment horizontal="center" wrapText="1"/>
    </xf>
    <xf numFmtId="165" fontId="6" fillId="3" borderId="4" xfId="1" applyFill="1" applyBorder="1" applyAlignment="1">
      <alignment horizontal="center" wrapText="1"/>
    </xf>
    <xf numFmtId="165" fontId="6" fillId="3" borderId="1" xfId="1" applyFill="1" applyBorder="1" applyAlignment="1">
      <alignment horizontal="center" vertical="top" wrapText="1"/>
    </xf>
    <xf numFmtId="165" fontId="5" fillId="0" borderId="1" xfId="1" applyFont="1" applyBorder="1" applyAlignment="1">
      <alignment horizontal="justify" vertical="top"/>
    </xf>
    <xf numFmtId="165" fontId="6" fillId="0" borderId="1" xfId="1" applyBorder="1" applyAlignment="1">
      <alignment horizontal="justify" vertical="top"/>
    </xf>
    <xf numFmtId="49" fontId="5" fillId="2" borderId="1" xfId="1" applyNumberFormat="1" applyFont="1" applyFill="1" applyBorder="1" applyAlignment="1">
      <alignment horizontal="center" wrapText="1"/>
    </xf>
    <xf numFmtId="165" fontId="6" fillId="3" borderId="1" xfId="1" applyFill="1" applyBorder="1" applyAlignment="1">
      <alignment horizontal="center" wrapText="1"/>
    </xf>
    <xf numFmtId="49" fontId="0" fillId="2" borderId="2" xfId="1" applyNumberFormat="1" applyFont="1" applyFill="1" applyBorder="1" applyAlignment="1">
      <alignment horizontal="center" vertical="top" wrapText="1"/>
    </xf>
    <xf numFmtId="165" fontId="6" fillId="0" borderId="3" xfId="1" applyBorder="1" applyAlignment="1">
      <alignment horizontal="center" vertical="top" wrapText="1"/>
    </xf>
    <xf numFmtId="165" fontId="6" fillId="0" borderId="4" xfId="1" applyBorder="1" applyAlignment="1">
      <alignment horizontal="center" vertical="top" wrapText="1"/>
    </xf>
    <xf numFmtId="49" fontId="6" fillId="2" borderId="3" xfId="1" applyNumberFormat="1" applyFill="1" applyBorder="1" applyAlignment="1">
      <alignment horizontal="center" vertical="top" wrapText="1"/>
    </xf>
    <xf numFmtId="49" fontId="6" fillId="2" borderId="4" xfId="1" applyNumberFormat="1" applyFill="1" applyBorder="1" applyAlignment="1">
      <alignment horizontal="center" vertical="top" wrapText="1"/>
    </xf>
    <xf numFmtId="165" fontId="5" fillId="0" borderId="22" xfId="1" applyFont="1" applyBorder="1">
      <alignment vertical="top" wrapText="1"/>
    </xf>
    <xf numFmtId="165" fontId="6" fillId="0" borderId="23" xfId="1" applyBorder="1">
      <alignment vertical="top" wrapText="1"/>
    </xf>
    <xf numFmtId="165" fontId="6" fillId="0" borderId="24" xfId="1" applyBorder="1">
      <alignment vertical="top" wrapText="1"/>
    </xf>
    <xf numFmtId="49" fontId="6" fillId="2" borderId="11" xfId="1" applyNumberFormat="1" applyFill="1" applyBorder="1" applyAlignment="1">
      <alignment horizontal="center" vertical="top" wrapText="1"/>
    </xf>
    <xf numFmtId="49" fontId="6" fillId="2" borderId="13" xfId="1" applyNumberFormat="1" applyFill="1" applyBorder="1" applyAlignment="1">
      <alignment horizontal="center" vertical="top" wrapText="1"/>
    </xf>
    <xf numFmtId="49" fontId="0" fillId="2" borderId="2" xfId="1" applyNumberFormat="1" applyFont="1" applyFill="1" applyBorder="1" applyAlignment="1">
      <alignment horizontal="center"/>
    </xf>
    <xf numFmtId="49" fontId="5" fillId="2" borderId="3" xfId="1" applyNumberFormat="1" applyFont="1" applyFill="1" applyBorder="1" applyAlignment="1">
      <alignment horizontal="center"/>
    </xf>
    <xf numFmtId="49" fontId="5" fillId="2" borderId="4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 vertical="top" wrapText="1"/>
    </xf>
    <xf numFmtId="0" fontId="0" fillId="3" borderId="0" xfId="1" applyNumberFormat="1" applyFont="1" applyFill="1" applyAlignment="1">
      <alignment horizontal="right" vertical="center" wrapText="1"/>
    </xf>
    <xf numFmtId="0" fontId="5" fillId="3" borderId="0" xfId="1" applyNumberFormat="1" applyFont="1" applyFill="1" applyAlignment="1">
      <alignment horizontal="right" vertical="center" wrapText="1"/>
    </xf>
    <xf numFmtId="0" fontId="6" fillId="3" borderId="0" xfId="1" applyNumberFormat="1" applyFill="1" applyAlignment="1">
      <alignment horizontal="right" vertical="center" wrapText="1"/>
    </xf>
    <xf numFmtId="0" fontId="2" fillId="0" borderId="0" xfId="1" applyNumberFormat="1" applyFont="1" applyAlignment="1">
      <alignment horizontal="center" vertical="center" wrapText="1"/>
    </xf>
    <xf numFmtId="0" fontId="6" fillId="0" borderId="1" xfId="1" applyNumberForma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165" fontId="6" fillId="0" borderId="2" xfId="1" applyBorder="1" applyAlignment="1">
      <alignment horizontal="center" vertical="center" wrapText="1"/>
    </xf>
    <xf numFmtId="165" fontId="6" fillId="0" borderId="4" xfId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6" fillId="0" borderId="7" xfId="1" applyNumberFormat="1" applyBorder="1" applyAlignment="1">
      <alignment horizontal="center" vertical="center" wrapText="1"/>
    </xf>
    <xf numFmtId="0" fontId="6" fillId="0" borderId="8" xfId="1" applyNumberFormat="1" applyBorder="1" applyAlignment="1">
      <alignment horizontal="center" vertical="center" wrapText="1"/>
    </xf>
    <xf numFmtId="0" fontId="6" fillId="0" borderId="9" xfId="1" applyNumberFormat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5" fillId="0" borderId="10" xfId="1" applyNumberFormat="1" applyFont="1" applyBorder="1">
      <alignment vertical="top" wrapText="1"/>
    </xf>
    <xf numFmtId="0" fontId="5" fillId="2" borderId="23" xfId="1" applyNumberFormat="1" applyFont="1" applyFill="1" applyBorder="1" applyAlignment="1">
      <alignment horizontal="left" vertical="top" wrapText="1"/>
    </xf>
    <xf numFmtId="0" fontId="5" fillId="2" borderId="25" xfId="1" applyNumberFormat="1" applyFont="1" applyFill="1" applyBorder="1" applyAlignment="1">
      <alignment horizontal="left" vertical="top" wrapText="1"/>
    </xf>
    <xf numFmtId="49" fontId="5" fillId="3" borderId="3" xfId="1" applyNumberFormat="1" applyFont="1" applyFill="1" applyBorder="1" applyAlignment="1">
      <alignment horizontal="center" wrapText="1"/>
    </xf>
    <xf numFmtId="49" fontId="5" fillId="3" borderId="4" xfId="1" applyNumberFormat="1" applyFont="1" applyFill="1" applyBorder="1" applyAlignment="1">
      <alignment horizontal="center" wrapText="1"/>
    </xf>
    <xf numFmtId="0" fontId="5" fillId="0" borderId="14" xfId="1" applyNumberFormat="1" applyFont="1" applyBorder="1">
      <alignment vertical="top" wrapText="1"/>
    </xf>
    <xf numFmtId="0" fontId="4" fillId="2" borderId="23" xfId="1" applyNumberFormat="1" applyFont="1" applyFill="1" applyBorder="1" applyAlignment="1">
      <alignment horizontal="left" vertical="top" wrapText="1"/>
    </xf>
    <xf numFmtId="0" fontId="4" fillId="2" borderId="25" xfId="1" applyNumberFormat="1" applyFont="1" applyFill="1" applyBorder="1" applyAlignment="1">
      <alignment horizontal="left" vertical="top" wrapText="1"/>
    </xf>
    <xf numFmtId="49" fontId="6" fillId="3" borderId="3" xfId="1" applyNumberFormat="1" applyFill="1" applyBorder="1" applyAlignment="1">
      <alignment horizontal="center" wrapText="1"/>
    </xf>
    <xf numFmtId="49" fontId="6" fillId="3" borderId="4" xfId="1" applyNumberFormat="1" applyFill="1" applyBorder="1" applyAlignment="1">
      <alignment horizontal="center" wrapText="1"/>
    </xf>
    <xf numFmtId="49" fontId="5" fillId="3" borderId="2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Q265"/>
  <sheetViews>
    <sheetView tabSelected="1" zoomScale="75" zoomScaleNormal="75" workbookViewId="0">
      <pane xSplit="1" ySplit="4" topLeftCell="B182" activePane="bottomRight" state="frozen"/>
      <selection pane="topRight" activeCell="B1" sqref="B1"/>
      <selection pane="bottomLeft" activeCell="A6" sqref="A6"/>
      <selection pane="bottomRight" activeCell="D9" sqref="D9"/>
    </sheetView>
  </sheetViews>
  <sheetFormatPr defaultRowHeight="12.75" x14ac:dyDescent="0.2"/>
  <cols>
    <col min="1" max="1" width="6.33203125" style="2" customWidth="1"/>
    <col min="2" max="2" width="16.6640625" style="2" customWidth="1"/>
    <col min="3" max="3" width="12.5" style="2" customWidth="1"/>
    <col min="4" max="4" width="18.1640625" style="2" customWidth="1"/>
    <col min="5" max="5" width="15.1640625" style="2" customWidth="1"/>
    <col min="6" max="6" width="15.5" style="2" customWidth="1"/>
    <col min="7" max="7" width="16.1640625" style="2" customWidth="1"/>
    <col min="8" max="8" width="16.83203125" style="19" customWidth="1"/>
    <col min="9" max="9" width="15.33203125" style="19" customWidth="1"/>
    <col min="10" max="10" width="15" style="2" customWidth="1"/>
    <col min="11" max="13" width="15.33203125" style="2" customWidth="1"/>
    <col min="14" max="14" width="29" style="2" customWidth="1"/>
    <col min="15" max="15" width="11.1640625" style="2" customWidth="1"/>
    <col min="16" max="16" width="23.6640625" style="2" customWidth="1"/>
    <col min="17" max="18" width="19" style="2" bestFit="1" customWidth="1"/>
    <col min="19" max="16384" width="9.33203125" style="2"/>
  </cols>
  <sheetData>
    <row r="1" spans="1:17" ht="30.75" customHeight="1" x14ac:dyDescent="0.2">
      <c r="A1" s="1" t="s">
        <v>0</v>
      </c>
      <c r="B1" s="1" t="s">
        <v>0</v>
      </c>
      <c r="C1" s="104" t="s">
        <v>137</v>
      </c>
      <c r="D1" s="105"/>
      <c r="E1" s="105"/>
      <c r="F1" s="106"/>
      <c r="G1" s="106"/>
      <c r="H1" s="106"/>
      <c r="I1" s="106"/>
      <c r="J1" s="106"/>
      <c r="K1" s="106"/>
      <c r="L1" s="106"/>
      <c r="M1" s="106"/>
      <c r="N1" s="106"/>
      <c r="O1" s="106"/>
      <c r="Q1" s="3"/>
    </row>
    <row r="2" spans="1:17" ht="20.25" customHeight="1" x14ac:dyDescent="0.2">
      <c r="A2" s="107" t="s">
        <v>139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</row>
    <row r="3" spans="1:17" ht="34.5" customHeight="1" x14ac:dyDescent="0.2">
      <c r="A3" s="108" t="s">
        <v>1</v>
      </c>
      <c r="B3" s="108" t="s">
        <v>2</v>
      </c>
      <c r="C3" s="108" t="s">
        <v>4</v>
      </c>
      <c r="D3" s="113" t="s">
        <v>5</v>
      </c>
      <c r="E3" s="114"/>
      <c r="F3" s="114"/>
      <c r="G3" s="114"/>
      <c r="H3" s="114"/>
      <c r="I3" s="114"/>
      <c r="J3" s="114"/>
      <c r="K3" s="114"/>
      <c r="L3" s="114"/>
      <c r="M3" s="115"/>
      <c r="N3" s="110" t="s">
        <v>3</v>
      </c>
      <c r="O3" s="112" t="s">
        <v>6</v>
      </c>
    </row>
    <row r="4" spans="1:17" ht="47.25" customHeight="1" x14ac:dyDescent="0.2">
      <c r="A4" s="109" t="s">
        <v>0</v>
      </c>
      <c r="B4" s="109" t="s">
        <v>0</v>
      </c>
      <c r="C4" s="108" t="s">
        <v>0</v>
      </c>
      <c r="D4" s="4" t="s">
        <v>13</v>
      </c>
      <c r="E4" s="4" t="s">
        <v>46</v>
      </c>
      <c r="F4" s="5" t="s">
        <v>12</v>
      </c>
      <c r="G4" s="5" t="s">
        <v>47</v>
      </c>
      <c r="H4" s="5" t="s">
        <v>48</v>
      </c>
      <c r="I4" s="5" t="s">
        <v>49</v>
      </c>
      <c r="J4" s="5" t="s">
        <v>92</v>
      </c>
      <c r="K4" s="5" t="s">
        <v>118</v>
      </c>
      <c r="L4" s="31" t="s">
        <v>123</v>
      </c>
      <c r="M4" s="31" t="s">
        <v>138</v>
      </c>
      <c r="N4" s="111" t="s">
        <v>0</v>
      </c>
      <c r="O4" s="112" t="s">
        <v>0</v>
      </c>
    </row>
    <row r="5" spans="1:17" ht="49.5" customHeight="1" x14ac:dyDescent="0.2">
      <c r="A5" s="6"/>
      <c r="B5" s="122" t="s">
        <v>104</v>
      </c>
      <c r="C5" s="7" t="s">
        <v>7</v>
      </c>
      <c r="D5" s="8">
        <f>E5+F5+G5+H5+I5+J5+K5+M5+L5</f>
        <v>925832649.32000005</v>
      </c>
      <c r="E5" s="8">
        <f>E10+E15+E20+'2025-2027'!E55+E60+E65+E70+E75+E130+E135+E140+E145+E150+E160+E165+E170+E155+E215+E240</f>
        <v>61677672</v>
      </c>
      <c r="F5" s="8">
        <f>F15+F20+F55+F60+F65+F70+F75+F130+F135+F140+F145+F150+F160+F165+F170+F155+F215+F240</f>
        <v>109193821</v>
      </c>
      <c r="G5" s="8">
        <f>G15+G20+G55+G60+G65+G70+G75+G130+G135+G140+G145+G150+G160+G165+G170+G155+G215+G240</f>
        <v>166732911</v>
      </c>
      <c r="H5" s="8">
        <f>H10+H15+H20+H50+H55+H60+H65+H70+H75+H130+H135+H140+H145+H150+H155+H160+H170+H175+H180+H185+H190+H195+H200+H205+H210+H215+H240</f>
        <v>46143264.970000006</v>
      </c>
      <c r="I5" s="8">
        <f>I10+I15+I20+I50+I55+I60+I65+I70+I75+I130+I135+I140+I145+I150+I155+I160+I170+I175+I180+I185+I190+I195+I200+I205+I210+I215+I240</f>
        <v>132090487.39</v>
      </c>
      <c r="J5" s="8">
        <f>J10+J15+J20+J50+J55+J60+J65+J70+J75+J130+J135+J140+J145+J150+J155+J160+J170+J175+J180+J185+J190+J195+J200+J205+J210+J215+J240+J220</f>
        <v>136332370.34999999</v>
      </c>
      <c r="K5" s="8">
        <f>K10+K15+K20+K50+K55+K60+K65+K70+K75+K130+K135+K140+K145+K150+K155+K160+K170+K175+K180+K185+K190+K195+K200+K205+K210+K215+K240+K220</f>
        <v>91849013.670000002</v>
      </c>
      <c r="L5" s="8">
        <f>L10+L15+L20+L50+L55+L60+L65+L70+L75+L130+L135+L140+L145+L150+L155+L160+L170+L175+L180+L185+L190+L195+L200+L205+L210+L215+L240+L220</f>
        <v>88180405.469999999</v>
      </c>
      <c r="M5" s="8">
        <f>M10+M15+M20+M50+M55+M60+M65+M70+M75+M130+M135+M140+M145+M150+M155+M160+M170+M175+M180+M185+M190+M195+M200+M205+M210+M215+M240+M220</f>
        <v>93632703.469999999</v>
      </c>
      <c r="N5" s="123" t="s">
        <v>94</v>
      </c>
      <c r="O5" s="52" t="s">
        <v>124</v>
      </c>
    </row>
    <row r="6" spans="1:17" ht="48.75" customHeight="1" x14ac:dyDescent="0.2">
      <c r="A6" s="9" t="s">
        <v>0</v>
      </c>
      <c r="B6" s="62"/>
      <c r="C6" s="7" t="s">
        <v>8</v>
      </c>
      <c r="D6" s="8">
        <f t="shared" ref="D6:D8" si="0">E6+F6+G6+H6+I6+J6+K6+M6+L6</f>
        <v>0</v>
      </c>
      <c r="E6" s="8">
        <f>E16+E21+E56+E61+E66+E71+E76+E131+E136+E141+E146+E151+E161+E166+E171</f>
        <v>0</v>
      </c>
      <c r="F6" s="8">
        <f>F16+F21+F56+F61+F66+F71+F76+F131+F136+F141+F146+F151+F161+F166+F171+F206</f>
        <v>0</v>
      </c>
      <c r="G6" s="8">
        <f>G16+G21+G56+G61+G66+G71+G76+G131+G136+G141+G146+G151+G161+G166+G171</f>
        <v>0</v>
      </c>
      <c r="H6" s="10">
        <f>H16+H21+H56+H61+H66+H71+H76+H131+H136+H141+H146+H151+H161+H166+H171+H176+H206+H11+H51+H211</f>
        <v>0</v>
      </c>
      <c r="I6" s="10">
        <f>I16+I21+I56+I61+I66+I71+I76+I131+I136+I141+I146+I151+I161+I166+I171</f>
        <v>0</v>
      </c>
      <c r="J6" s="10">
        <f>J16+J21+J56+J61+J66+J71+J76+J131+J136+J141+J146+J151+J161+J166+J171</f>
        <v>0</v>
      </c>
      <c r="K6" s="8">
        <f>K11+K16+K21+K51+K56+K61+K66+K71+K76+K131+K136+K141+K146+K151+K156+K161+K171+K176+K181+K186+K191+K196+K201+K206+K211+K216+K241+K221</f>
        <v>0</v>
      </c>
      <c r="L6" s="8">
        <f>L11+L16+L21+L51+L56+L61+L66+L71+L76+L131+L136+L141+L146+L151+L156+L161+L171+L176+L181+L186+L191+L196+L201+L206+L211+L216+L241+L221</f>
        <v>0</v>
      </c>
      <c r="M6" s="10">
        <f>M16+M21+M56+M61+M66+M71+M76+M131+M136+M141+M146+M151+M161+M166+M171</f>
        <v>0</v>
      </c>
      <c r="N6" s="123"/>
      <c r="O6" s="125"/>
    </row>
    <row r="7" spans="1:17" ht="51" customHeight="1" x14ac:dyDescent="0.2">
      <c r="A7" s="9" t="s">
        <v>0</v>
      </c>
      <c r="B7" s="62"/>
      <c r="C7" s="11" t="s">
        <v>9</v>
      </c>
      <c r="D7" s="8">
        <f>E7+F7+G7+H7+I7+J7+K7+M7+L7</f>
        <v>916497946.38</v>
      </c>
      <c r="E7" s="8">
        <f>E22+E57+E62+E67+E72+E77+E132+E137+E142+E147+E152+E162+E167+E172+E17+E12+E207+E52+E157+E182+E192+E197+E202+E217+E242</f>
        <v>93470521</v>
      </c>
      <c r="F7" s="8">
        <f>F22+F57+F62+F67+F72+F77+F132+F137+F142+F147+F152+F162+F167+F172+F17+F12+F207+F52+F157+F182+F192+F197+F202+F217+F242</f>
        <v>90691401</v>
      </c>
      <c r="G7" s="8">
        <f>G22+G57+G62+G67+G72+G77+G132+G137+G142+G147+G152+G162+G167+G172+G17+G12+G207+G52+G157+G182+G192+G197+G202+G217+G242</f>
        <v>83730761.99000001</v>
      </c>
      <c r="H7" s="8">
        <f>H12+H17+H22+H52+H57+H62+H67+H72+H77+H132+H137+H142+H147+H152+H157+H162+H168+H172+H177+H182+H187+H192+H197+H201+H207+H212+H217+H242</f>
        <v>91599232.729999989</v>
      </c>
      <c r="I7" s="8">
        <f>I12+I17+I22+I52+I57+I62+I67+I72+I77+I132+I137+I142+I147+I152+I157+I162+I168+I172+I177+I182+I187+I192+I197+I201+I207+I212+I217+I242</f>
        <v>103467890.88</v>
      </c>
      <c r="J7" s="8">
        <f>J12+J17+J22+J52+J57+J62+J67+J72+J77+J132+J137+J142+J147+J152+J157+J162+J168+J172+J177+J182+J187+J192+J197+J201+J207+J212+J217+J242+J222</f>
        <v>107156368.48</v>
      </c>
      <c r="K7" s="8">
        <f>K12+K17+K22+K52+K57+K62+K67+K72+K77+K132+K137+K142+K147+K152+K157+K162+K172+K177+K182+K187+K192+K197+K202+K207+K212+K217+K242+K222</f>
        <v>119689398.3</v>
      </c>
      <c r="L7" s="8">
        <f>L12+L17+L22+L52+L57+L62+L67+L72+L77+L132+L137+L142+L147+L152+L157+L162+L172+L177+L182+L187+L192+L197+L202+L207+L212+L217+L242+L222</f>
        <v>111264320</v>
      </c>
      <c r="M7" s="8">
        <f>M12+M17+M22+M52+M57+M62+M67+M72+M77+M132+M137+M142+M147+M152+M157+M162+M168+M172+M177+M182+M187+M192+M197+M201+M207+M212+M217+M242+M222</f>
        <v>115428052</v>
      </c>
      <c r="N7" s="123"/>
      <c r="O7" s="125"/>
    </row>
    <row r="8" spans="1:17" ht="56.25" customHeight="1" x14ac:dyDescent="0.2">
      <c r="A8" s="9" t="s">
        <v>0</v>
      </c>
      <c r="B8" s="62"/>
      <c r="C8" s="7" t="s">
        <v>10</v>
      </c>
      <c r="D8" s="8">
        <f t="shared" si="0"/>
        <v>45632</v>
      </c>
      <c r="E8" s="8"/>
      <c r="F8" s="8">
        <f>F78</f>
        <v>45632</v>
      </c>
      <c r="G8" s="8"/>
      <c r="H8" s="8">
        <f>H18+H23+H58+H63+H68+H73+H78+H133+H138+H143+H148+H153+H163+H168+H173+H178+H208+H13+H53+H213</f>
        <v>0</v>
      </c>
      <c r="I8" s="8">
        <f>I18+I23+I58+I63+I68+I73+I78+I133+I138+I143+I148+I153+I163+I168+I173+I178+I208+I13+I53+I213</f>
        <v>0</v>
      </c>
      <c r="J8" s="8">
        <f>J18+J23+J58+J63+J68+J73+J78+J133+J138+J143+J148+J153+J163+J168+J173+J178+J208+J13+J53+J213</f>
        <v>0</v>
      </c>
      <c r="K8" s="8">
        <f>K18+K23+K58+K63+K68+K73+K78+K133+K138+K143+K148+K153+K163+K168+K173+K178+K208+K13+K53+K213</f>
        <v>0</v>
      </c>
      <c r="L8" s="8"/>
      <c r="M8" s="8">
        <f>M18+M23+M58+M63+M68+M73+M78+M133+M138+M143+M148+M153+M163+M168+M173+M178+M208+M13+M53+M213</f>
        <v>0</v>
      </c>
      <c r="N8" s="123"/>
      <c r="O8" s="125"/>
    </row>
    <row r="9" spans="1:17" ht="114" customHeight="1" x14ac:dyDescent="0.2">
      <c r="A9" s="12" t="s">
        <v>0</v>
      </c>
      <c r="B9" s="72"/>
      <c r="C9" s="13" t="s">
        <v>11</v>
      </c>
      <c r="D9" s="32">
        <f>D5+D6+D7+D8</f>
        <v>1842376227.7</v>
      </c>
      <c r="E9" s="8">
        <f>E5+E6+E7+E8</f>
        <v>155148193</v>
      </c>
      <c r="F9" s="8">
        <f t="shared" ref="F9:J9" si="1">F5+F6+F7+F8</f>
        <v>199930854</v>
      </c>
      <c r="G9" s="8">
        <f t="shared" si="1"/>
        <v>250463672.99000001</v>
      </c>
      <c r="H9" s="8">
        <f t="shared" si="1"/>
        <v>137742497.69999999</v>
      </c>
      <c r="I9" s="8">
        <f t="shared" si="1"/>
        <v>235558378.26999998</v>
      </c>
      <c r="J9" s="8">
        <f t="shared" si="1"/>
        <v>243488738.82999998</v>
      </c>
      <c r="K9" s="8">
        <f>K5+K6+K7+K8</f>
        <v>211538411.97</v>
      </c>
      <c r="L9" s="8">
        <f>L5+L6+L7+L8</f>
        <v>199444725.47</v>
      </c>
      <c r="M9" s="8">
        <f>M5+M6+M7+M8</f>
        <v>209060755.47</v>
      </c>
      <c r="N9" s="124"/>
      <c r="O9" s="126"/>
    </row>
    <row r="10" spans="1:17" ht="54" customHeight="1" x14ac:dyDescent="0.2">
      <c r="A10" s="9">
        <v>1</v>
      </c>
      <c r="B10" s="117" t="s">
        <v>105</v>
      </c>
      <c r="C10" s="7" t="s">
        <v>7</v>
      </c>
      <c r="D10" s="14">
        <f>E10+F10+H10+I10</f>
        <v>914154.2</v>
      </c>
      <c r="E10" s="14"/>
      <c r="F10" s="14"/>
      <c r="G10" s="14"/>
      <c r="H10" s="14">
        <v>914154.2</v>
      </c>
      <c r="I10" s="14"/>
      <c r="J10" s="14"/>
      <c r="K10" s="14"/>
      <c r="L10" s="14"/>
      <c r="M10" s="14"/>
      <c r="N10" s="123" t="s">
        <v>73</v>
      </c>
      <c r="O10" s="127" t="s">
        <v>62</v>
      </c>
    </row>
    <row r="11" spans="1:17" ht="47.25" customHeight="1" x14ac:dyDescent="0.2">
      <c r="A11" s="9"/>
      <c r="B11" s="62"/>
      <c r="C11" s="7" t="s">
        <v>8</v>
      </c>
      <c r="D11" s="14">
        <f>E11+F11+H11+I11</f>
        <v>0</v>
      </c>
      <c r="E11" s="14"/>
      <c r="F11" s="14"/>
      <c r="G11" s="14"/>
      <c r="H11" s="14"/>
      <c r="I11" s="14"/>
      <c r="J11" s="14"/>
      <c r="K11" s="14"/>
      <c r="L11" s="14"/>
      <c r="M11" s="14"/>
      <c r="N11" s="123"/>
      <c r="O11" s="83"/>
    </row>
    <row r="12" spans="1:17" ht="60" customHeight="1" x14ac:dyDescent="0.2">
      <c r="A12" s="9"/>
      <c r="B12" s="62"/>
      <c r="C12" s="7" t="s">
        <v>9</v>
      </c>
      <c r="D12" s="14">
        <f>E12+F12+H12+I12</f>
        <v>86715239.5</v>
      </c>
      <c r="E12" s="14">
        <v>19824692</v>
      </c>
      <c r="F12" s="14">
        <v>21060127</v>
      </c>
      <c r="G12" s="14">
        <v>23409935</v>
      </c>
      <c r="H12" s="14">
        <v>21326932</v>
      </c>
      <c r="I12" s="14">
        <v>24503488.5</v>
      </c>
      <c r="J12" s="14">
        <v>28082530.989999998</v>
      </c>
      <c r="K12" s="14">
        <v>32360184</v>
      </c>
      <c r="L12" s="14">
        <v>29860184</v>
      </c>
      <c r="M12" s="14">
        <v>29860184</v>
      </c>
      <c r="N12" s="123"/>
      <c r="O12" s="83"/>
    </row>
    <row r="13" spans="1:17" ht="45.75" customHeight="1" x14ac:dyDescent="0.2">
      <c r="A13" s="9"/>
      <c r="B13" s="62"/>
      <c r="C13" s="7" t="s">
        <v>10</v>
      </c>
      <c r="D13" s="14">
        <f>E13+F13+H13+I13</f>
        <v>0</v>
      </c>
      <c r="E13" s="14"/>
      <c r="F13" s="14"/>
      <c r="G13" s="14"/>
      <c r="H13" s="14"/>
      <c r="I13" s="14"/>
      <c r="J13" s="14"/>
      <c r="K13" s="14"/>
      <c r="L13" s="14"/>
      <c r="M13" s="14"/>
      <c r="N13" s="123"/>
      <c r="O13" s="83"/>
    </row>
    <row r="14" spans="1:17" ht="60.75" customHeight="1" x14ac:dyDescent="0.2">
      <c r="A14" s="15"/>
      <c r="B14" s="72"/>
      <c r="C14" s="13" t="s">
        <v>11</v>
      </c>
      <c r="D14" s="8">
        <f t="shared" ref="D14:M14" si="2">D10+D11+D12+D13</f>
        <v>87629393.700000003</v>
      </c>
      <c r="E14" s="8">
        <f t="shared" si="2"/>
        <v>19824692</v>
      </c>
      <c r="F14" s="8">
        <f t="shared" si="2"/>
        <v>21060127</v>
      </c>
      <c r="G14" s="8">
        <f>G10+G11+G12+G13</f>
        <v>23409935</v>
      </c>
      <c r="H14" s="8">
        <f t="shared" si="2"/>
        <v>22241086.199999999</v>
      </c>
      <c r="I14" s="8">
        <f t="shared" si="2"/>
        <v>24503488.5</v>
      </c>
      <c r="J14" s="8">
        <f t="shared" si="2"/>
        <v>28082530.989999998</v>
      </c>
      <c r="K14" s="8">
        <f t="shared" si="2"/>
        <v>32360184</v>
      </c>
      <c r="L14" s="8">
        <f t="shared" si="2"/>
        <v>29860184</v>
      </c>
      <c r="M14" s="8">
        <f t="shared" si="2"/>
        <v>29860184</v>
      </c>
      <c r="N14" s="124"/>
      <c r="O14" s="84"/>
    </row>
    <row r="15" spans="1:17" ht="39.75" customHeight="1" x14ac:dyDescent="0.2">
      <c r="A15" s="16" t="s">
        <v>15</v>
      </c>
      <c r="B15" s="117" t="s">
        <v>106</v>
      </c>
      <c r="C15" s="7" t="s">
        <v>7</v>
      </c>
      <c r="D15" s="14">
        <f>E15+F15+H15+I15</f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18" t="s">
        <v>74</v>
      </c>
      <c r="O15" s="42" t="s">
        <v>15</v>
      </c>
    </row>
    <row r="16" spans="1:17" ht="40.5" customHeight="1" x14ac:dyDescent="0.2">
      <c r="A16" s="9" t="s">
        <v>0</v>
      </c>
      <c r="B16" s="62"/>
      <c r="C16" s="7" t="s">
        <v>8</v>
      </c>
      <c r="D16" s="14">
        <f>E16+F16+H16+I16</f>
        <v>0</v>
      </c>
      <c r="E16" s="14"/>
      <c r="F16" s="14"/>
      <c r="G16" s="14"/>
      <c r="H16" s="14"/>
      <c r="I16" s="14"/>
      <c r="J16" s="14"/>
      <c r="K16" s="14"/>
      <c r="L16" s="14"/>
      <c r="M16" s="14"/>
      <c r="N16" s="118"/>
      <c r="O16" s="120"/>
    </row>
    <row r="17" spans="1:16" ht="41.25" customHeight="1" x14ac:dyDescent="0.2">
      <c r="A17" s="9" t="s">
        <v>0</v>
      </c>
      <c r="B17" s="62"/>
      <c r="C17" s="7" t="s">
        <v>9</v>
      </c>
      <c r="D17" s="14">
        <f>E17+F17+H17+I17</f>
        <v>19761116</v>
      </c>
      <c r="E17" s="14">
        <v>3249790</v>
      </c>
      <c r="F17" s="14">
        <v>4764128</v>
      </c>
      <c r="G17" s="14">
        <v>5330350.99</v>
      </c>
      <c r="H17" s="14">
        <v>5170309</v>
      </c>
      <c r="I17" s="14">
        <v>6576889</v>
      </c>
      <c r="J17" s="14">
        <v>5891764.7999999998</v>
      </c>
      <c r="K17" s="14">
        <v>5758090</v>
      </c>
      <c r="L17" s="14">
        <v>5627674</v>
      </c>
      <c r="M17" s="14">
        <v>5627674</v>
      </c>
      <c r="N17" s="118"/>
      <c r="O17" s="120"/>
    </row>
    <row r="18" spans="1:16" ht="39.75" customHeight="1" x14ac:dyDescent="0.2">
      <c r="A18" s="9" t="s">
        <v>0</v>
      </c>
      <c r="B18" s="62"/>
      <c r="C18" s="7" t="s">
        <v>10</v>
      </c>
      <c r="D18" s="14">
        <f>E18+F18+H18+I18</f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18"/>
      <c r="O18" s="120"/>
    </row>
    <row r="19" spans="1:16" ht="36" customHeight="1" x14ac:dyDescent="0.2">
      <c r="A19" s="12" t="s">
        <v>0</v>
      </c>
      <c r="B19" s="72"/>
      <c r="C19" s="13" t="s">
        <v>11</v>
      </c>
      <c r="D19" s="8">
        <f t="shared" ref="D19:M19" si="3">D15+D16+D17+D18</f>
        <v>19761116</v>
      </c>
      <c r="E19" s="8">
        <f t="shared" si="3"/>
        <v>3249790</v>
      </c>
      <c r="F19" s="8">
        <f t="shared" si="3"/>
        <v>4764128</v>
      </c>
      <c r="G19" s="8">
        <f t="shared" si="3"/>
        <v>5330350.99</v>
      </c>
      <c r="H19" s="8">
        <f t="shared" si="3"/>
        <v>5170309</v>
      </c>
      <c r="I19" s="8">
        <f t="shared" si="3"/>
        <v>6576889</v>
      </c>
      <c r="J19" s="8">
        <f t="shared" si="3"/>
        <v>5891764.7999999998</v>
      </c>
      <c r="K19" s="8">
        <f t="shared" si="3"/>
        <v>5758090</v>
      </c>
      <c r="L19" s="8">
        <f t="shared" si="3"/>
        <v>5627674</v>
      </c>
      <c r="M19" s="8">
        <f t="shared" si="3"/>
        <v>5627674</v>
      </c>
      <c r="N19" s="119"/>
      <c r="O19" s="121"/>
    </row>
    <row r="20" spans="1:16" ht="42.75" customHeight="1" x14ac:dyDescent="0.2">
      <c r="A20" s="17" t="s">
        <v>16</v>
      </c>
      <c r="B20" s="68" t="s">
        <v>107</v>
      </c>
      <c r="C20" s="7" t="s">
        <v>7</v>
      </c>
      <c r="D20" s="14">
        <f>E20+F20+H20+I20</f>
        <v>4906681</v>
      </c>
      <c r="E20" s="18">
        <f t="shared" ref="E20:G20" si="4">E25+E30+E35+E40+E45</f>
        <v>3686558</v>
      </c>
      <c r="F20" s="18">
        <f t="shared" si="4"/>
        <v>874592</v>
      </c>
      <c r="G20" s="18">
        <f t="shared" si="4"/>
        <v>2184227</v>
      </c>
      <c r="H20" s="18">
        <f>H25+H30+H35+H40+H45</f>
        <v>185398</v>
      </c>
      <c r="I20" s="18">
        <f t="shared" ref="I20:M20" si="5">I25+I30+I35+I40+I45</f>
        <v>160133</v>
      </c>
      <c r="J20" s="18">
        <f t="shared" si="5"/>
        <v>142633</v>
      </c>
      <c r="K20" s="18">
        <f t="shared" si="5"/>
        <v>0</v>
      </c>
      <c r="L20" s="18">
        <f t="shared" si="5"/>
        <v>0</v>
      </c>
      <c r="M20" s="18">
        <f t="shared" si="5"/>
        <v>0</v>
      </c>
      <c r="N20" s="58" t="s">
        <v>21</v>
      </c>
      <c r="O20" s="42" t="s">
        <v>66</v>
      </c>
      <c r="P20" s="19"/>
    </row>
    <row r="21" spans="1:16" ht="37.5" customHeight="1" x14ac:dyDescent="0.2">
      <c r="A21" s="20"/>
      <c r="B21" s="62"/>
      <c r="C21" s="7" t="s">
        <v>8</v>
      </c>
      <c r="D21" s="14">
        <f>E21+F21+H21+I21</f>
        <v>0</v>
      </c>
      <c r="E21" s="18">
        <f>E26+E31+E36</f>
        <v>0</v>
      </c>
      <c r="F21" s="18"/>
      <c r="G21" s="18"/>
      <c r="H21" s="18"/>
      <c r="I21" s="18">
        <f>I26+I31+I36+I41+I46</f>
        <v>0</v>
      </c>
      <c r="J21" s="18">
        <f t="shared" ref="J21:M21" si="6">J26+J31+J36+J41+J46</f>
        <v>0</v>
      </c>
      <c r="K21" s="18">
        <f t="shared" si="6"/>
        <v>0</v>
      </c>
      <c r="L21" s="18">
        <f t="shared" si="6"/>
        <v>0</v>
      </c>
      <c r="M21" s="18">
        <f t="shared" si="6"/>
        <v>0</v>
      </c>
      <c r="N21" s="59"/>
      <c r="O21" s="43"/>
      <c r="P21" s="19"/>
    </row>
    <row r="22" spans="1:16" ht="39" customHeight="1" x14ac:dyDescent="0.2">
      <c r="A22" s="20"/>
      <c r="B22" s="62"/>
      <c r="C22" s="7" t="s">
        <v>9</v>
      </c>
      <c r="D22" s="14">
        <f>E22+F22+H22+I22</f>
        <v>120435009.23999999</v>
      </c>
      <c r="E22" s="18">
        <f>E27+E32+E37+E42+E47</f>
        <v>26524605</v>
      </c>
      <c r="F22" s="18">
        <f>F27+F32+F37+F42+F47</f>
        <v>26947845</v>
      </c>
      <c r="G22" s="18">
        <f>G27+G32+G37+G42+G47</f>
        <v>28052117</v>
      </c>
      <c r="H22" s="18">
        <f>H27+H32+H37+H42</f>
        <v>31100616.239999998</v>
      </c>
      <c r="I22" s="18">
        <f t="shared" ref="I22:M22" si="7">I27+I32+I37+I42</f>
        <v>35861943</v>
      </c>
      <c r="J22" s="18">
        <f t="shared" si="7"/>
        <v>36817789.440000005</v>
      </c>
      <c r="K22" s="18">
        <f t="shared" si="7"/>
        <v>45148944</v>
      </c>
      <c r="L22" s="18">
        <f t="shared" si="7"/>
        <v>44669020</v>
      </c>
      <c r="M22" s="18">
        <f t="shared" si="7"/>
        <v>44628382</v>
      </c>
      <c r="N22" s="59"/>
      <c r="O22" s="43"/>
      <c r="P22" s="19"/>
    </row>
    <row r="23" spans="1:16" ht="33.75" customHeight="1" x14ac:dyDescent="0.2">
      <c r="A23" s="20"/>
      <c r="B23" s="62"/>
      <c r="C23" s="7" t="s">
        <v>10</v>
      </c>
      <c r="D23" s="14">
        <f>E23+F23+H23+I23</f>
        <v>0</v>
      </c>
      <c r="E23" s="8"/>
      <c r="F23" s="8"/>
      <c r="G23" s="8"/>
      <c r="H23" s="8"/>
      <c r="I23" s="8"/>
      <c r="J23" s="8"/>
      <c r="K23" s="8"/>
      <c r="L23" s="8"/>
      <c r="M23" s="8"/>
      <c r="N23" s="59"/>
      <c r="O23" s="43"/>
      <c r="P23" s="19"/>
    </row>
    <row r="24" spans="1:16" ht="31.5" customHeight="1" x14ac:dyDescent="0.2">
      <c r="A24" s="21"/>
      <c r="B24" s="63"/>
      <c r="C24" s="13" t="s">
        <v>11</v>
      </c>
      <c r="D24" s="8">
        <f>D20+D21+D22+D23</f>
        <v>125341690.23999999</v>
      </c>
      <c r="E24" s="8">
        <f>E20+E21+E22+E23</f>
        <v>30211163</v>
      </c>
      <c r="F24" s="8">
        <f>F29+F34+F39+F44+F49</f>
        <v>27822437</v>
      </c>
      <c r="G24" s="8">
        <f>G29+G34+G39+G44+G49</f>
        <v>30236344</v>
      </c>
      <c r="H24" s="10">
        <f>H29+H34+H39+H44</f>
        <v>31286014.239999998</v>
      </c>
      <c r="I24" s="8">
        <f>I29+I34+I39+I44</f>
        <v>36022076</v>
      </c>
      <c r="J24" s="8">
        <f>J29+J34+J39+J44</f>
        <v>36960422.440000005</v>
      </c>
      <c r="K24" s="8">
        <f t="shared" ref="K24:M24" si="8">K29+K34+K39+K44</f>
        <v>45148944</v>
      </c>
      <c r="L24" s="8">
        <f t="shared" si="8"/>
        <v>44669020</v>
      </c>
      <c r="M24" s="8">
        <f t="shared" si="8"/>
        <v>44628382</v>
      </c>
      <c r="N24" s="60"/>
      <c r="O24" s="44"/>
      <c r="P24" s="19"/>
    </row>
    <row r="25" spans="1:16" ht="43.5" customHeight="1" x14ac:dyDescent="0.2">
      <c r="A25" s="22" t="s">
        <v>35</v>
      </c>
      <c r="B25" s="57" t="s">
        <v>34</v>
      </c>
      <c r="C25" s="7" t="s">
        <v>7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58" t="s">
        <v>21</v>
      </c>
      <c r="O25" s="42" t="s">
        <v>63</v>
      </c>
      <c r="P25" s="19"/>
    </row>
    <row r="26" spans="1:16" ht="43.5" customHeight="1" x14ac:dyDescent="0.2">
      <c r="A26" s="23"/>
      <c r="B26" s="47"/>
      <c r="C26" s="7" t="s">
        <v>8</v>
      </c>
      <c r="D26" s="14">
        <f>E26+F26+H26+I26</f>
        <v>0</v>
      </c>
      <c r="E26" s="8">
        <v>0</v>
      </c>
      <c r="F26" s="8"/>
      <c r="G26" s="8"/>
      <c r="H26" s="8"/>
      <c r="I26" s="8"/>
      <c r="J26" s="8"/>
      <c r="K26" s="8"/>
      <c r="L26" s="8"/>
      <c r="M26" s="8"/>
      <c r="N26" s="59"/>
      <c r="O26" s="43"/>
      <c r="P26" s="19"/>
    </row>
    <row r="27" spans="1:16" ht="43.5" customHeight="1" x14ac:dyDescent="0.2">
      <c r="A27" s="23"/>
      <c r="B27" s="47"/>
      <c r="C27" s="7" t="s">
        <v>9</v>
      </c>
      <c r="D27" s="14">
        <f>E27+F27+H27+I27</f>
        <v>119524046.03</v>
      </c>
      <c r="E27" s="18">
        <v>26180573</v>
      </c>
      <c r="F27" s="18">
        <v>26699181</v>
      </c>
      <c r="G27" s="18">
        <v>27787157</v>
      </c>
      <c r="H27" s="24">
        <v>30940858.239999998</v>
      </c>
      <c r="I27" s="18">
        <v>35703433.789999999</v>
      </c>
      <c r="J27" s="18">
        <v>36664878.560000002</v>
      </c>
      <c r="K27" s="18">
        <f>45148944-150000</f>
        <v>44998944</v>
      </c>
      <c r="L27" s="18">
        <f>44669020-150000</f>
        <v>44519020</v>
      </c>
      <c r="M27" s="18">
        <f>44628382-150000</f>
        <v>44478382</v>
      </c>
      <c r="N27" s="59"/>
      <c r="O27" s="43"/>
      <c r="P27" s="19"/>
    </row>
    <row r="28" spans="1:16" ht="38.25" customHeight="1" x14ac:dyDescent="0.2">
      <c r="A28" s="23"/>
      <c r="B28" s="47"/>
      <c r="C28" s="7" t="s">
        <v>10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59"/>
      <c r="O28" s="43"/>
      <c r="P28" s="19"/>
    </row>
    <row r="29" spans="1:16" ht="36" customHeight="1" x14ac:dyDescent="0.2">
      <c r="A29" s="25"/>
      <c r="B29" s="48"/>
      <c r="C29" s="13" t="s">
        <v>11</v>
      </c>
      <c r="D29" s="8">
        <f>E29+F29+H29+I29</f>
        <v>119524046.03</v>
      </c>
      <c r="E29" s="8">
        <f t="shared" ref="E29:M29" si="9">E25+E26+E27+E28</f>
        <v>26180573</v>
      </c>
      <c r="F29" s="8">
        <f t="shared" si="9"/>
        <v>26699181</v>
      </c>
      <c r="G29" s="8">
        <f t="shared" si="9"/>
        <v>27787157</v>
      </c>
      <c r="H29" s="10">
        <f t="shared" si="9"/>
        <v>30940858.239999998</v>
      </c>
      <c r="I29" s="8">
        <f t="shared" si="9"/>
        <v>35703433.789999999</v>
      </c>
      <c r="J29" s="8">
        <f t="shared" si="9"/>
        <v>36664878.560000002</v>
      </c>
      <c r="K29" s="8">
        <f t="shared" si="9"/>
        <v>44998944</v>
      </c>
      <c r="L29" s="8">
        <f t="shared" si="9"/>
        <v>44519020</v>
      </c>
      <c r="M29" s="8">
        <f t="shared" si="9"/>
        <v>44478382</v>
      </c>
      <c r="N29" s="60"/>
      <c r="O29" s="44"/>
      <c r="P29" s="19"/>
    </row>
    <row r="30" spans="1:16" ht="43.5" customHeight="1" x14ac:dyDescent="0.2">
      <c r="A30" s="103" t="s">
        <v>36</v>
      </c>
      <c r="B30" s="57" t="s">
        <v>37</v>
      </c>
      <c r="C30" s="7" t="s">
        <v>7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58" t="s">
        <v>21</v>
      </c>
      <c r="O30" s="42" t="s">
        <v>64</v>
      </c>
      <c r="P30" s="19"/>
    </row>
    <row r="31" spans="1:16" ht="43.5" customHeight="1" x14ac:dyDescent="0.2">
      <c r="A31" s="93"/>
      <c r="B31" s="47"/>
      <c r="C31" s="7" t="s">
        <v>8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59"/>
      <c r="O31" s="43"/>
      <c r="P31" s="19"/>
    </row>
    <row r="32" spans="1:16" ht="40.5" customHeight="1" x14ac:dyDescent="0.2">
      <c r="A32" s="93"/>
      <c r="B32" s="47"/>
      <c r="C32" s="7" t="s">
        <v>9</v>
      </c>
      <c r="D32" s="14">
        <f>E32+F32+H32+I32+G32</f>
        <v>750000</v>
      </c>
      <c r="E32" s="14">
        <v>150000</v>
      </c>
      <c r="F32" s="14">
        <v>150000</v>
      </c>
      <c r="G32" s="14">
        <v>150000</v>
      </c>
      <c r="H32" s="14">
        <v>150000</v>
      </c>
      <c r="I32" s="14">
        <v>150000</v>
      </c>
      <c r="J32" s="14">
        <v>150000</v>
      </c>
      <c r="K32" s="14">
        <v>150000</v>
      </c>
      <c r="L32" s="14">
        <v>150000</v>
      </c>
      <c r="M32" s="14">
        <v>150000</v>
      </c>
      <c r="N32" s="59"/>
      <c r="O32" s="43"/>
      <c r="P32" s="19"/>
    </row>
    <row r="33" spans="1:16" ht="39.75" customHeight="1" x14ac:dyDescent="0.2">
      <c r="A33" s="93"/>
      <c r="B33" s="47"/>
      <c r="C33" s="7" t="s">
        <v>10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59"/>
      <c r="O33" s="43"/>
      <c r="P33" s="19"/>
    </row>
    <row r="34" spans="1:16" ht="37.5" customHeight="1" x14ac:dyDescent="0.2">
      <c r="A34" s="94"/>
      <c r="B34" s="48"/>
      <c r="C34" s="13" t="s">
        <v>11</v>
      </c>
      <c r="D34" s="8">
        <f>D33+D32+D31+D30</f>
        <v>750000</v>
      </c>
      <c r="E34" s="8">
        <f>E33+E32+E31+E30</f>
        <v>150000</v>
      </c>
      <c r="F34" s="8">
        <f>F33+F32+F31+F30</f>
        <v>150000</v>
      </c>
      <c r="G34" s="8">
        <f t="shared" ref="G34:M34" si="10">G30+G31+G32+G33</f>
        <v>150000</v>
      </c>
      <c r="H34" s="8">
        <f t="shared" si="10"/>
        <v>150000</v>
      </c>
      <c r="I34" s="8">
        <f t="shared" si="10"/>
        <v>150000</v>
      </c>
      <c r="J34" s="8">
        <f t="shared" si="10"/>
        <v>150000</v>
      </c>
      <c r="K34" s="8">
        <f t="shared" si="10"/>
        <v>150000</v>
      </c>
      <c r="L34" s="8">
        <f t="shared" si="10"/>
        <v>150000</v>
      </c>
      <c r="M34" s="8">
        <f t="shared" si="10"/>
        <v>150000</v>
      </c>
      <c r="N34" s="60"/>
      <c r="O34" s="44"/>
      <c r="P34" s="19"/>
    </row>
    <row r="35" spans="1:16" ht="43.5" customHeight="1" x14ac:dyDescent="0.2">
      <c r="A35" s="69" t="s">
        <v>100</v>
      </c>
      <c r="B35" s="95" t="s">
        <v>38</v>
      </c>
      <c r="C35" s="7" t="s">
        <v>7</v>
      </c>
      <c r="D35" s="14">
        <f>E35+F35+H35+I35+G35</f>
        <v>1300000</v>
      </c>
      <c r="E35" s="14">
        <v>500000</v>
      </c>
      <c r="F35" s="14">
        <v>800000</v>
      </c>
      <c r="G35" s="14">
        <v>0</v>
      </c>
      <c r="H35" s="14">
        <v>0</v>
      </c>
      <c r="I35" s="14">
        <v>0</v>
      </c>
      <c r="J35" s="14"/>
      <c r="K35" s="14">
        <v>0</v>
      </c>
      <c r="L35" s="14"/>
      <c r="M35" s="14">
        <v>0</v>
      </c>
      <c r="N35" s="58" t="s">
        <v>21</v>
      </c>
      <c r="O35" s="42"/>
      <c r="P35" s="19"/>
    </row>
    <row r="36" spans="1:16" ht="43.5" customHeight="1" x14ac:dyDescent="0.2">
      <c r="A36" s="98"/>
      <c r="B36" s="96"/>
      <c r="C36" s="7" t="s">
        <v>8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59"/>
      <c r="O36" s="43"/>
      <c r="P36" s="19"/>
    </row>
    <row r="37" spans="1:16" ht="43.5" customHeight="1" x14ac:dyDescent="0.2">
      <c r="A37" s="98"/>
      <c r="B37" s="96"/>
      <c r="C37" s="7" t="s">
        <v>9</v>
      </c>
      <c r="D37" s="14">
        <f>E37+F37+H37+I37+G37</f>
        <v>68422</v>
      </c>
      <c r="E37" s="14">
        <v>26316</v>
      </c>
      <c r="F37" s="14">
        <v>42106</v>
      </c>
      <c r="G37" s="8">
        <v>0</v>
      </c>
      <c r="H37" s="8">
        <v>0</v>
      </c>
      <c r="I37" s="8">
        <v>0</v>
      </c>
      <c r="J37" s="8"/>
      <c r="K37" s="8">
        <v>0</v>
      </c>
      <c r="L37" s="8"/>
      <c r="M37" s="8">
        <v>0</v>
      </c>
      <c r="N37" s="59"/>
      <c r="O37" s="43"/>
      <c r="P37" s="19"/>
    </row>
    <row r="38" spans="1:16" ht="33.75" customHeight="1" x14ac:dyDescent="0.2">
      <c r="A38" s="98"/>
      <c r="B38" s="96"/>
      <c r="C38" s="7" t="s">
        <v>10</v>
      </c>
      <c r="D38" s="8"/>
      <c r="E38" s="14"/>
      <c r="F38" s="14"/>
      <c r="G38" s="8"/>
      <c r="H38" s="8"/>
      <c r="I38" s="8"/>
      <c r="J38" s="8"/>
      <c r="K38" s="8"/>
      <c r="L38" s="8"/>
      <c r="M38" s="8"/>
      <c r="N38" s="59"/>
      <c r="O38" s="43"/>
      <c r="P38" s="19"/>
    </row>
    <row r="39" spans="1:16" ht="34.5" customHeight="1" x14ac:dyDescent="0.2">
      <c r="A39" s="99"/>
      <c r="B39" s="97"/>
      <c r="C39" s="13" t="s">
        <v>11</v>
      </c>
      <c r="D39" s="14">
        <f>E39+F39+H39+I39+G39</f>
        <v>1368422</v>
      </c>
      <c r="E39" s="14">
        <f>E35+E36+E38+E37</f>
        <v>526316</v>
      </c>
      <c r="F39" s="14">
        <f>F38+F37+F36+F35</f>
        <v>842106</v>
      </c>
      <c r="G39" s="8">
        <f t="shared" ref="G39:M39" si="11">G35+G36+G37+G38</f>
        <v>0</v>
      </c>
      <c r="H39" s="8">
        <f t="shared" si="11"/>
        <v>0</v>
      </c>
      <c r="I39" s="8">
        <f t="shared" si="11"/>
        <v>0</v>
      </c>
      <c r="J39" s="8">
        <f t="shared" si="11"/>
        <v>0</v>
      </c>
      <c r="K39" s="8">
        <f t="shared" si="11"/>
        <v>0</v>
      </c>
      <c r="L39" s="8"/>
      <c r="M39" s="8">
        <f t="shared" si="11"/>
        <v>0</v>
      </c>
      <c r="N39" s="60"/>
      <c r="O39" s="44"/>
      <c r="P39" s="19"/>
    </row>
    <row r="40" spans="1:16" ht="37.5" customHeight="1" x14ac:dyDescent="0.2">
      <c r="A40" s="69" t="s">
        <v>45</v>
      </c>
      <c r="B40" s="95" t="s">
        <v>108</v>
      </c>
      <c r="C40" s="7" t="s">
        <v>7</v>
      </c>
      <c r="D40" s="14">
        <f>E40+F40+H40+I40+G40</f>
        <v>940908</v>
      </c>
      <c r="E40" s="14">
        <v>336558</v>
      </c>
      <c r="F40" s="14">
        <v>74592</v>
      </c>
      <c r="G40" s="14">
        <v>184227</v>
      </c>
      <c r="H40" s="14">
        <v>185398</v>
      </c>
      <c r="I40" s="14">
        <v>160133</v>
      </c>
      <c r="J40" s="14">
        <f>8557.98+134075.02</f>
        <v>142633</v>
      </c>
      <c r="K40" s="14">
        <v>0</v>
      </c>
      <c r="L40" s="14">
        <v>0</v>
      </c>
      <c r="M40" s="8"/>
      <c r="N40" s="58" t="s">
        <v>21</v>
      </c>
      <c r="O40" s="42"/>
      <c r="P40" s="19"/>
    </row>
    <row r="41" spans="1:16" ht="38.25" customHeight="1" x14ac:dyDescent="0.2">
      <c r="A41" s="70"/>
      <c r="B41" s="96"/>
      <c r="C41" s="7" t="s">
        <v>8</v>
      </c>
      <c r="D41" s="8"/>
      <c r="E41" s="8"/>
      <c r="F41" s="8"/>
      <c r="G41" s="8"/>
      <c r="H41" s="8"/>
      <c r="I41" s="8"/>
      <c r="J41" s="14"/>
      <c r="K41" s="14"/>
      <c r="L41" s="14"/>
      <c r="M41" s="8"/>
      <c r="N41" s="59"/>
      <c r="O41" s="43"/>
      <c r="P41" s="19"/>
    </row>
    <row r="42" spans="1:16" ht="34.5" customHeight="1" x14ac:dyDescent="0.2">
      <c r="A42" s="70"/>
      <c r="B42" s="96"/>
      <c r="C42" s="7" t="s">
        <v>9</v>
      </c>
      <c r="D42" s="14">
        <f>E42+F42+H42+I42+G42</f>
        <v>49605.21</v>
      </c>
      <c r="E42" s="14">
        <v>17716</v>
      </c>
      <c r="F42" s="14">
        <v>3926</v>
      </c>
      <c r="G42" s="14">
        <v>9696</v>
      </c>
      <c r="H42" s="14">
        <v>9758</v>
      </c>
      <c r="I42" s="14">
        <v>8509.2099999999991</v>
      </c>
      <c r="J42" s="14">
        <v>2910.88</v>
      </c>
      <c r="K42" s="14">
        <v>0</v>
      </c>
      <c r="L42" s="14">
        <v>0</v>
      </c>
      <c r="M42" s="8"/>
      <c r="N42" s="59"/>
      <c r="O42" s="43"/>
      <c r="P42" s="19"/>
    </row>
    <row r="43" spans="1:16" ht="34.5" customHeight="1" x14ac:dyDescent="0.2">
      <c r="A43" s="70"/>
      <c r="B43" s="96"/>
      <c r="C43" s="7" t="s">
        <v>10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59"/>
      <c r="O43" s="43"/>
      <c r="P43" s="19"/>
    </row>
    <row r="44" spans="1:16" ht="34.5" customHeight="1" x14ac:dyDescent="0.2">
      <c r="A44" s="71"/>
      <c r="B44" s="97"/>
      <c r="C44" s="13" t="s">
        <v>11</v>
      </c>
      <c r="D44" s="14">
        <f>E44+F44+H44+I44+G44</f>
        <v>990513.21</v>
      </c>
      <c r="E44" s="8">
        <f>E40+E41+E43+E42</f>
        <v>354274</v>
      </c>
      <c r="F44" s="8">
        <f>F43+F42+F41+F40</f>
        <v>78518</v>
      </c>
      <c r="G44" s="8">
        <f t="shared" ref="G44:M44" si="12">G40+G41+G42+G43</f>
        <v>193923</v>
      </c>
      <c r="H44" s="8">
        <f t="shared" si="12"/>
        <v>195156</v>
      </c>
      <c r="I44" s="8">
        <f t="shared" si="12"/>
        <v>168642.21</v>
      </c>
      <c r="J44" s="8">
        <f t="shared" si="12"/>
        <v>145543.88</v>
      </c>
      <c r="K44" s="8">
        <f t="shared" si="12"/>
        <v>0</v>
      </c>
      <c r="L44" s="8">
        <f t="shared" si="12"/>
        <v>0</v>
      </c>
      <c r="M44" s="8">
        <f t="shared" si="12"/>
        <v>0</v>
      </c>
      <c r="N44" s="60"/>
      <c r="O44" s="44"/>
      <c r="P44" s="19"/>
    </row>
    <row r="45" spans="1:16" ht="42.75" customHeight="1" x14ac:dyDescent="0.2">
      <c r="A45" s="69" t="s">
        <v>69</v>
      </c>
      <c r="B45" s="95" t="s">
        <v>70</v>
      </c>
      <c r="C45" s="7" t="s">
        <v>7</v>
      </c>
      <c r="D45" s="14">
        <f>E45+F45+H45+I45+G45</f>
        <v>4850000</v>
      </c>
      <c r="E45" s="14">
        <v>2850000</v>
      </c>
      <c r="F45" s="14">
        <v>0</v>
      </c>
      <c r="G45" s="14">
        <v>2000000</v>
      </c>
      <c r="H45" s="8">
        <v>0</v>
      </c>
      <c r="I45" s="8">
        <v>0</v>
      </c>
      <c r="J45" s="8">
        <v>0</v>
      </c>
      <c r="K45" s="8">
        <v>0</v>
      </c>
      <c r="L45" s="8"/>
      <c r="M45" s="8">
        <v>0</v>
      </c>
      <c r="N45" s="58" t="s">
        <v>21</v>
      </c>
      <c r="O45" s="42"/>
      <c r="P45" s="19"/>
    </row>
    <row r="46" spans="1:16" ht="37.5" customHeight="1" x14ac:dyDescent="0.2">
      <c r="A46" s="70"/>
      <c r="B46" s="96"/>
      <c r="C46" s="7" t="s">
        <v>8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59"/>
      <c r="O46" s="43"/>
      <c r="P46" s="19"/>
    </row>
    <row r="47" spans="1:16" ht="34.5" customHeight="1" x14ac:dyDescent="0.2">
      <c r="A47" s="70"/>
      <c r="B47" s="96"/>
      <c r="C47" s="7" t="s">
        <v>9</v>
      </c>
      <c r="D47" s="14">
        <f>E47+F47+H47+I47+G47</f>
        <v>307896</v>
      </c>
      <c r="E47" s="14">
        <v>150000</v>
      </c>
      <c r="F47" s="14">
        <v>52632</v>
      </c>
      <c r="G47" s="14">
        <v>105264</v>
      </c>
      <c r="H47" s="8">
        <v>0</v>
      </c>
      <c r="I47" s="8">
        <v>0</v>
      </c>
      <c r="J47" s="8">
        <v>0</v>
      </c>
      <c r="K47" s="8">
        <v>0</v>
      </c>
      <c r="L47" s="8"/>
      <c r="M47" s="8">
        <v>0</v>
      </c>
      <c r="N47" s="59"/>
      <c r="O47" s="43"/>
      <c r="P47" s="19"/>
    </row>
    <row r="48" spans="1:16" ht="34.5" customHeight="1" x14ac:dyDescent="0.2">
      <c r="A48" s="70"/>
      <c r="B48" s="96"/>
      <c r="C48" s="7" t="s">
        <v>10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59"/>
      <c r="O48" s="43"/>
      <c r="P48" s="19"/>
    </row>
    <row r="49" spans="1:16" ht="34.5" customHeight="1" x14ac:dyDescent="0.2">
      <c r="A49" s="71"/>
      <c r="B49" s="97"/>
      <c r="C49" s="13" t="s">
        <v>11</v>
      </c>
      <c r="D49" s="14">
        <f>E49+F49+H49+I49+G49</f>
        <v>5157896</v>
      </c>
      <c r="E49" s="8">
        <f>E45+E46+E48+E47</f>
        <v>3000000</v>
      </c>
      <c r="F49" s="8">
        <f>F48+F47+F46+F45</f>
        <v>52632</v>
      </c>
      <c r="G49" s="8">
        <f t="shared" ref="G49:M49" si="13">G45+G46+G47+G48</f>
        <v>2105264</v>
      </c>
      <c r="H49" s="8">
        <f t="shared" si="13"/>
        <v>0</v>
      </c>
      <c r="I49" s="8">
        <f t="shared" si="13"/>
        <v>0</v>
      </c>
      <c r="J49" s="8">
        <f t="shared" si="13"/>
        <v>0</v>
      </c>
      <c r="K49" s="8">
        <f t="shared" si="13"/>
        <v>0</v>
      </c>
      <c r="L49" s="8">
        <f t="shared" si="13"/>
        <v>0</v>
      </c>
      <c r="M49" s="8">
        <f t="shared" si="13"/>
        <v>0</v>
      </c>
      <c r="N49" s="60"/>
      <c r="O49" s="44"/>
      <c r="P49" s="19"/>
    </row>
    <row r="50" spans="1:16" ht="44.25" customHeight="1" x14ac:dyDescent="0.2">
      <c r="A50" s="69" t="s">
        <v>71</v>
      </c>
      <c r="B50" s="61" t="s">
        <v>112</v>
      </c>
      <c r="C50" s="7" t="s">
        <v>7</v>
      </c>
      <c r="D50" s="14">
        <f>E50+F50+G50+H50+I50</f>
        <v>0</v>
      </c>
      <c r="E50" s="8"/>
      <c r="F50" s="8"/>
      <c r="G50" s="8"/>
      <c r="H50" s="8"/>
      <c r="I50" s="8"/>
      <c r="J50" s="8"/>
      <c r="K50" s="8"/>
      <c r="L50" s="8"/>
      <c r="M50" s="8"/>
      <c r="N50" s="64" t="s">
        <v>32</v>
      </c>
      <c r="O50" s="100" t="s">
        <v>121</v>
      </c>
    </row>
    <row r="51" spans="1:16" ht="47.25" customHeight="1" x14ac:dyDescent="0.2">
      <c r="A51" s="98"/>
      <c r="B51" s="62"/>
      <c r="C51" s="7" t="s">
        <v>8</v>
      </c>
      <c r="D51" s="14">
        <f>E51+F51+G51+H51+I51</f>
        <v>0</v>
      </c>
      <c r="E51" s="8"/>
      <c r="F51" s="8"/>
      <c r="G51" s="8"/>
      <c r="H51" s="8"/>
      <c r="I51" s="8"/>
      <c r="J51" s="8"/>
      <c r="K51" s="8"/>
      <c r="L51" s="8"/>
      <c r="M51" s="8"/>
      <c r="N51" s="59"/>
      <c r="O51" s="101"/>
    </row>
    <row r="52" spans="1:16" ht="34.5" customHeight="1" x14ac:dyDescent="0.2">
      <c r="A52" s="98"/>
      <c r="B52" s="62"/>
      <c r="C52" s="7" t="s">
        <v>9</v>
      </c>
      <c r="D52" s="14">
        <f>E52+F52+G52+H52+I52</f>
        <v>1367910</v>
      </c>
      <c r="E52" s="14">
        <v>167910</v>
      </c>
      <c r="F52" s="14">
        <v>300000</v>
      </c>
      <c r="G52" s="14">
        <v>300000</v>
      </c>
      <c r="H52" s="14">
        <v>300000</v>
      </c>
      <c r="I52" s="14">
        <v>300000</v>
      </c>
      <c r="J52" s="14">
        <v>300000</v>
      </c>
      <c r="K52" s="14">
        <v>300000</v>
      </c>
      <c r="L52" s="8">
        <v>0</v>
      </c>
      <c r="M52" s="8">
        <v>0</v>
      </c>
      <c r="N52" s="59"/>
      <c r="O52" s="101"/>
    </row>
    <row r="53" spans="1:16" ht="44.25" customHeight="1" x14ac:dyDescent="0.2">
      <c r="A53" s="98"/>
      <c r="B53" s="62"/>
      <c r="C53" s="7" t="s">
        <v>10</v>
      </c>
      <c r="D53" s="14">
        <f>E53+F53+G53+H53+I53</f>
        <v>0</v>
      </c>
      <c r="E53" s="8"/>
      <c r="F53" s="8"/>
      <c r="G53" s="8"/>
      <c r="H53" s="8"/>
      <c r="I53" s="8"/>
      <c r="J53" s="8"/>
      <c r="K53" s="8"/>
      <c r="L53" s="8"/>
      <c r="M53" s="8"/>
      <c r="N53" s="59"/>
      <c r="O53" s="101"/>
    </row>
    <row r="54" spans="1:16" ht="34.5" customHeight="1" x14ac:dyDescent="0.2">
      <c r="A54" s="99"/>
      <c r="B54" s="63"/>
      <c r="C54" s="13" t="s">
        <v>11</v>
      </c>
      <c r="D54" s="8">
        <f t="shared" ref="D54:M54" si="14">D50+D51+D52+D53</f>
        <v>1367910</v>
      </c>
      <c r="E54" s="8">
        <f t="shared" si="14"/>
        <v>167910</v>
      </c>
      <c r="F54" s="8">
        <f t="shared" si="14"/>
        <v>300000</v>
      </c>
      <c r="G54" s="8">
        <f t="shared" si="14"/>
        <v>300000</v>
      </c>
      <c r="H54" s="8">
        <f t="shared" si="14"/>
        <v>300000</v>
      </c>
      <c r="I54" s="8">
        <f t="shared" si="14"/>
        <v>300000</v>
      </c>
      <c r="J54" s="8">
        <f t="shared" si="14"/>
        <v>300000</v>
      </c>
      <c r="K54" s="8">
        <f t="shared" si="14"/>
        <v>300000</v>
      </c>
      <c r="L54" s="8">
        <f t="shared" si="14"/>
        <v>0</v>
      </c>
      <c r="M54" s="8">
        <f t="shared" si="14"/>
        <v>0</v>
      </c>
      <c r="N54" s="60"/>
      <c r="O54" s="102"/>
    </row>
    <row r="55" spans="1:16" ht="43.5" customHeight="1" x14ac:dyDescent="0.2">
      <c r="A55" s="26" t="s">
        <v>18</v>
      </c>
      <c r="B55" s="61" t="s">
        <v>110</v>
      </c>
      <c r="C55" s="7" t="s">
        <v>7</v>
      </c>
      <c r="D55" s="14">
        <f>E55+F55+H55+I55+G55</f>
        <v>0</v>
      </c>
      <c r="E55" s="8"/>
      <c r="F55" s="8"/>
      <c r="G55" s="8"/>
      <c r="H55" s="8"/>
      <c r="I55" s="8"/>
      <c r="J55" s="8"/>
      <c r="K55" s="8"/>
      <c r="L55" s="8"/>
      <c r="M55" s="8"/>
      <c r="N55" s="58" t="s">
        <v>22</v>
      </c>
      <c r="O55" s="42" t="s">
        <v>20</v>
      </c>
    </row>
    <row r="56" spans="1:16" ht="41.25" customHeight="1" x14ac:dyDescent="0.2">
      <c r="A56" s="20"/>
      <c r="B56" s="62"/>
      <c r="C56" s="7" t="s">
        <v>8</v>
      </c>
      <c r="D56" s="14">
        <f>E56+F56+H56+I56+G56</f>
        <v>0</v>
      </c>
      <c r="E56" s="8"/>
      <c r="F56" s="8"/>
      <c r="G56" s="8"/>
      <c r="H56" s="8"/>
      <c r="I56" s="8"/>
      <c r="J56" s="8"/>
      <c r="K56" s="8"/>
      <c r="L56" s="8"/>
      <c r="M56" s="8"/>
      <c r="N56" s="50"/>
      <c r="O56" s="43"/>
    </row>
    <row r="57" spans="1:16" ht="39" customHeight="1" x14ac:dyDescent="0.2">
      <c r="A57" s="20"/>
      <c r="B57" s="62"/>
      <c r="C57" s="7" t="s">
        <v>9</v>
      </c>
      <c r="D57" s="14">
        <f>E57+F57+H57+I57+G57</f>
        <v>16556450.689999999</v>
      </c>
      <c r="E57" s="18">
        <v>3394189</v>
      </c>
      <c r="F57" s="18">
        <v>3394189</v>
      </c>
      <c r="G57" s="18">
        <v>3256000</v>
      </c>
      <c r="H57" s="18">
        <v>3078281</v>
      </c>
      <c r="I57" s="18">
        <v>3433791.69</v>
      </c>
      <c r="J57" s="18">
        <v>3629160</v>
      </c>
      <c r="K57" s="18">
        <v>3880372</v>
      </c>
      <c r="L57" s="18">
        <v>0</v>
      </c>
      <c r="M57" s="18">
        <v>0</v>
      </c>
      <c r="N57" s="50"/>
      <c r="O57" s="43"/>
    </row>
    <row r="58" spans="1:16" ht="37.5" customHeight="1" x14ac:dyDescent="0.2">
      <c r="A58" s="20"/>
      <c r="B58" s="62"/>
      <c r="C58" s="7" t="s">
        <v>10</v>
      </c>
      <c r="D58" s="14">
        <f>E58+F58+H58+I58+G58</f>
        <v>0</v>
      </c>
      <c r="E58" s="8"/>
      <c r="F58" s="8"/>
      <c r="G58" s="8"/>
      <c r="H58" s="8"/>
      <c r="I58" s="8"/>
      <c r="J58" s="8"/>
      <c r="K58" s="8"/>
      <c r="L58" s="8"/>
      <c r="M58" s="8"/>
      <c r="N58" s="50"/>
      <c r="O58" s="43"/>
    </row>
    <row r="59" spans="1:16" ht="39.75" customHeight="1" x14ac:dyDescent="0.2">
      <c r="A59" s="21"/>
      <c r="B59" s="63"/>
      <c r="C59" s="13" t="s">
        <v>11</v>
      </c>
      <c r="D59" s="8">
        <f t="shared" ref="D59:M59" si="15">D55+D56+D57+D58</f>
        <v>16556450.689999999</v>
      </c>
      <c r="E59" s="8">
        <f t="shared" si="15"/>
        <v>3394189</v>
      </c>
      <c r="F59" s="8">
        <f t="shared" si="15"/>
        <v>3394189</v>
      </c>
      <c r="G59" s="8">
        <f t="shared" si="15"/>
        <v>3256000</v>
      </c>
      <c r="H59" s="8">
        <f t="shared" si="15"/>
        <v>3078281</v>
      </c>
      <c r="I59" s="8">
        <f t="shared" si="15"/>
        <v>3433791.69</v>
      </c>
      <c r="J59" s="8">
        <f t="shared" si="15"/>
        <v>3629160</v>
      </c>
      <c r="K59" s="8">
        <f t="shared" si="15"/>
        <v>3880372</v>
      </c>
      <c r="L59" s="8">
        <f t="shared" si="15"/>
        <v>0</v>
      </c>
      <c r="M59" s="8">
        <f t="shared" si="15"/>
        <v>0</v>
      </c>
      <c r="N59" s="51"/>
      <c r="O59" s="44"/>
    </row>
    <row r="60" spans="1:16" ht="39.75" customHeight="1" x14ac:dyDescent="0.2">
      <c r="A60" s="26" t="s">
        <v>19</v>
      </c>
      <c r="B60" s="61" t="s">
        <v>14</v>
      </c>
      <c r="C60" s="7" t="s">
        <v>7</v>
      </c>
      <c r="D60" s="14">
        <f>E60+F60+H60+I60+G60</f>
        <v>0</v>
      </c>
      <c r="E60" s="8"/>
      <c r="F60" s="8"/>
      <c r="G60" s="8"/>
      <c r="H60" s="8"/>
      <c r="I60" s="8"/>
      <c r="J60" s="8"/>
      <c r="K60" s="8"/>
      <c r="L60" s="8"/>
      <c r="M60" s="8"/>
      <c r="N60" s="64" t="s">
        <v>23</v>
      </c>
      <c r="O60" s="52" t="s">
        <v>39</v>
      </c>
    </row>
    <row r="61" spans="1:16" ht="39.75" customHeight="1" x14ac:dyDescent="0.2">
      <c r="A61" s="20"/>
      <c r="B61" s="62"/>
      <c r="C61" s="7" t="s">
        <v>8</v>
      </c>
      <c r="D61" s="14">
        <f>E61+F61+H61+I61+G61</f>
        <v>0</v>
      </c>
      <c r="E61" s="8"/>
      <c r="F61" s="8"/>
      <c r="G61" s="8"/>
      <c r="H61" s="8"/>
      <c r="I61" s="8"/>
      <c r="J61" s="8"/>
      <c r="K61" s="8"/>
      <c r="L61" s="8"/>
      <c r="M61" s="8"/>
      <c r="N61" s="50"/>
      <c r="O61" s="43"/>
    </row>
    <row r="62" spans="1:16" ht="40.5" customHeight="1" x14ac:dyDescent="0.2">
      <c r="A62" s="20"/>
      <c r="B62" s="62"/>
      <c r="C62" s="7" t="s">
        <v>9</v>
      </c>
      <c r="D62" s="14">
        <f>E62+F62+H62+I62+G62</f>
        <v>250000</v>
      </c>
      <c r="E62" s="18">
        <v>50000</v>
      </c>
      <c r="F62" s="18">
        <v>50000</v>
      </c>
      <c r="G62" s="18">
        <v>50000</v>
      </c>
      <c r="H62" s="18">
        <v>50000</v>
      </c>
      <c r="I62" s="18">
        <v>50000</v>
      </c>
      <c r="J62" s="18">
        <v>50000</v>
      </c>
      <c r="K62" s="18">
        <v>50000</v>
      </c>
      <c r="L62" s="18">
        <v>50000</v>
      </c>
      <c r="M62" s="18">
        <v>50000</v>
      </c>
      <c r="N62" s="50"/>
      <c r="O62" s="43"/>
    </row>
    <row r="63" spans="1:16" ht="37.5" customHeight="1" x14ac:dyDescent="0.2">
      <c r="A63" s="20"/>
      <c r="B63" s="62"/>
      <c r="C63" s="7" t="s">
        <v>10</v>
      </c>
      <c r="D63" s="14">
        <f>E63+F63+H63+I63+G63</f>
        <v>0</v>
      </c>
      <c r="E63" s="8"/>
      <c r="F63" s="8"/>
      <c r="G63" s="8"/>
      <c r="H63" s="8"/>
      <c r="I63" s="8"/>
      <c r="J63" s="8"/>
      <c r="K63" s="8"/>
      <c r="L63" s="8"/>
      <c r="M63" s="8"/>
      <c r="N63" s="50"/>
      <c r="O63" s="43"/>
    </row>
    <row r="64" spans="1:16" ht="41.25" customHeight="1" x14ac:dyDescent="0.2">
      <c r="A64" s="21"/>
      <c r="B64" s="63"/>
      <c r="C64" s="13" t="s">
        <v>11</v>
      </c>
      <c r="D64" s="8">
        <f t="shared" ref="D64:M64" si="16">D60+D61+D62+D63</f>
        <v>250000</v>
      </c>
      <c r="E64" s="8">
        <f t="shared" si="16"/>
        <v>50000</v>
      </c>
      <c r="F64" s="8">
        <f t="shared" si="16"/>
        <v>50000</v>
      </c>
      <c r="G64" s="8">
        <f t="shared" si="16"/>
        <v>50000</v>
      </c>
      <c r="H64" s="8">
        <f t="shared" si="16"/>
        <v>50000</v>
      </c>
      <c r="I64" s="8">
        <f t="shared" si="16"/>
        <v>50000</v>
      </c>
      <c r="J64" s="8">
        <f t="shared" si="16"/>
        <v>50000</v>
      </c>
      <c r="K64" s="8">
        <f t="shared" si="16"/>
        <v>50000</v>
      </c>
      <c r="L64" s="8">
        <f t="shared" si="16"/>
        <v>50000</v>
      </c>
      <c r="M64" s="8">
        <f t="shared" si="16"/>
        <v>50000</v>
      </c>
      <c r="N64" s="51"/>
      <c r="O64" s="44"/>
    </row>
    <row r="65" spans="1:15" ht="45.75" customHeight="1" x14ac:dyDescent="0.2">
      <c r="A65" s="26" t="s">
        <v>20</v>
      </c>
      <c r="B65" s="61" t="s">
        <v>111</v>
      </c>
      <c r="C65" s="7" t="s">
        <v>7</v>
      </c>
      <c r="D65" s="14">
        <f>E65+F65+H65+I65+G65</f>
        <v>0</v>
      </c>
      <c r="E65" s="8"/>
      <c r="F65" s="8"/>
      <c r="G65" s="8"/>
      <c r="H65" s="8"/>
      <c r="I65" s="8"/>
      <c r="J65" s="8"/>
      <c r="K65" s="8"/>
      <c r="L65" s="8"/>
      <c r="M65" s="8"/>
      <c r="N65" s="64" t="s">
        <v>24</v>
      </c>
      <c r="O65" s="52" t="s">
        <v>40</v>
      </c>
    </row>
    <row r="66" spans="1:15" ht="43.5" customHeight="1" x14ac:dyDescent="0.2">
      <c r="A66" s="20"/>
      <c r="B66" s="62"/>
      <c r="C66" s="7" t="s">
        <v>8</v>
      </c>
      <c r="D66" s="14">
        <f>E66+F66+H66+I66+G66</f>
        <v>0</v>
      </c>
      <c r="E66" s="8"/>
      <c r="F66" s="8"/>
      <c r="G66" s="8"/>
      <c r="H66" s="8"/>
      <c r="I66" s="8"/>
      <c r="J66" s="8"/>
      <c r="K66" s="8"/>
      <c r="L66" s="8"/>
      <c r="M66" s="8"/>
      <c r="N66" s="50"/>
      <c r="O66" s="43"/>
    </row>
    <row r="67" spans="1:15" ht="39.75" customHeight="1" x14ac:dyDescent="0.2">
      <c r="A67" s="20"/>
      <c r="B67" s="62"/>
      <c r="C67" s="7" t="s">
        <v>9</v>
      </c>
      <c r="D67" s="14">
        <f>E67+F67+H67+I67+G67</f>
        <v>1450000</v>
      </c>
      <c r="E67" s="18">
        <v>250000</v>
      </c>
      <c r="F67" s="18">
        <v>300000</v>
      </c>
      <c r="G67" s="18">
        <v>300000</v>
      </c>
      <c r="H67" s="18">
        <v>300000</v>
      </c>
      <c r="I67" s="18">
        <v>300000</v>
      </c>
      <c r="J67" s="18">
        <v>300000</v>
      </c>
      <c r="K67" s="18">
        <v>300000</v>
      </c>
      <c r="L67" s="18">
        <v>300000</v>
      </c>
      <c r="M67" s="18">
        <v>300000</v>
      </c>
      <c r="N67" s="50"/>
      <c r="O67" s="43"/>
    </row>
    <row r="68" spans="1:15" ht="39" customHeight="1" x14ac:dyDescent="0.2">
      <c r="A68" s="20"/>
      <c r="B68" s="62"/>
      <c r="C68" s="7" t="s">
        <v>10</v>
      </c>
      <c r="D68" s="14">
        <f>E68+F68+H68+I68+G68</f>
        <v>0</v>
      </c>
      <c r="E68" s="8"/>
      <c r="F68" s="8"/>
      <c r="G68" s="8"/>
      <c r="H68" s="8"/>
      <c r="I68" s="8"/>
      <c r="J68" s="8"/>
      <c r="K68" s="8"/>
      <c r="L68" s="8"/>
      <c r="M68" s="8"/>
      <c r="N68" s="50"/>
      <c r="O68" s="43"/>
    </row>
    <row r="69" spans="1:15" ht="36.75" customHeight="1" x14ac:dyDescent="0.2">
      <c r="A69" s="21"/>
      <c r="B69" s="63"/>
      <c r="C69" s="13" t="s">
        <v>11</v>
      </c>
      <c r="D69" s="8">
        <f t="shared" ref="D69:M69" si="17">D65+D66+D67+D68</f>
        <v>1450000</v>
      </c>
      <c r="E69" s="8">
        <f t="shared" si="17"/>
        <v>250000</v>
      </c>
      <c r="F69" s="8">
        <f t="shared" si="17"/>
        <v>300000</v>
      </c>
      <c r="G69" s="8">
        <f t="shared" si="17"/>
        <v>300000</v>
      </c>
      <c r="H69" s="8">
        <f t="shared" si="17"/>
        <v>300000</v>
      </c>
      <c r="I69" s="8">
        <f t="shared" si="17"/>
        <v>300000</v>
      </c>
      <c r="J69" s="8">
        <f t="shared" si="17"/>
        <v>300000</v>
      </c>
      <c r="K69" s="8">
        <f t="shared" si="17"/>
        <v>300000</v>
      </c>
      <c r="L69" s="8">
        <f t="shared" si="17"/>
        <v>300000</v>
      </c>
      <c r="M69" s="8">
        <f t="shared" si="17"/>
        <v>300000</v>
      </c>
      <c r="N69" s="51"/>
      <c r="O69" s="44"/>
    </row>
    <row r="70" spans="1:15" ht="39.75" customHeight="1" x14ac:dyDescent="0.2">
      <c r="A70" s="26" t="s">
        <v>39</v>
      </c>
      <c r="B70" s="73" t="s">
        <v>109</v>
      </c>
      <c r="C70" s="7" t="s">
        <v>7</v>
      </c>
      <c r="D70" s="14">
        <f>E70+F70+H70+I70+G70</f>
        <v>260357832.16000003</v>
      </c>
      <c r="E70" s="18">
        <v>36833738</v>
      </c>
      <c r="F70" s="18">
        <v>26941108</v>
      </c>
      <c r="G70" s="18">
        <v>28487813</v>
      </c>
      <c r="H70" s="18">
        <v>39066412.770000003</v>
      </c>
      <c r="I70" s="18">
        <v>129028760.39</v>
      </c>
      <c r="J70" s="18">
        <v>134965644</v>
      </c>
      <c r="K70" s="18">
        <v>90081725.269999996</v>
      </c>
      <c r="L70" s="18">
        <v>87924919.269999996</v>
      </c>
      <c r="M70" s="18">
        <v>93377217.269999996</v>
      </c>
      <c r="N70" s="64" t="s">
        <v>25</v>
      </c>
      <c r="O70" s="52" t="s">
        <v>125</v>
      </c>
    </row>
    <row r="71" spans="1:15" ht="42" customHeight="1" x14ac:dyDescent="0.2">
      <c r="A71" s="20"/>
      <c r="B71" s="62"/>
      <c r="C71" s="7" t="s">
        <v>8</v>
      </c>
      <c r="D71" s="14">
        <f>E71+F71+H71+I71+G71</f>
        <v>0</v>
      </c>
      <c r="E71" s="18">
        <v>0</v>
      </c>
      <c r="F71" s="18">
        <v>0</v>
      </c>
      <c r="G71" s="18"/>
      <c r="H71" s="18"/>
      <c r="I71" s="18"/>
      <c r="J71" s="18"/>
      <c r="K71" s="18"/>
      <c r="L71" s="18"/>
      <c r="M71" s="18"/>
      <c r="N71" s="50"/>
      <c r="O71" s="43"/>
    </row>
    <row r="72" spans="1:15" ht="43.5" customHeight="1" x14ac:dyDescent="0.2">
      <c r="A72" s="20"/>
      <c r="B72" s="62"/>
      <c r="C72" s="7" t="s">
        <v>9</v>
      </c>
      <c r="D72" s="14">
        <f>E72+F72+H72+I72+G72</f>
        <v>0</v>
      </c>
      <c r="E72" s="8"/>
      <c r="F72" s="8"/>
      <c r="G72" s="8"/>
      <c r="H72" s="8"/>
      <c r="I72" s="8"/>
      <c r="J72" s="8"/>
      <c r="K72" s="8"/>
      <c r="L72" s="8"/>
      <c r="M72" s="8"/>
      <c r="N72" s="50"/>
      <c r="O72" s="43"/>
    </row>
    <row r="73" spans="1:15" ht="36" customHeight="1" x14ac:dyDescent="0.2">
      <c r="A73" s="20"/>
      <c r="B73" s="62"/>
      <c r="C73" s="7" t="s">
        <v>10</v>
      </c>
      <c r="D73" s="14">
        <f>E73+F73+H73+I73+G73</f>
        <v>0</v>
      </c>
      <c r="E73" s="8"/>
      <c r="F73" s="8"/>
      <c r="G73" s="8"/>
      <c r="H73" s="8"/>
      <c r="I73" s="8"/>
      <c r="J73" s="8"/>
      <c r="K73" s="8"/>
      <c r="L73" s="8"/>
      <c r="M73" s="8"/>
      <c r="N73" s="50"/>
      <c r="O73" s="43"/>
    </row>
    <row r="74" spans="1:15" ht="39" customHeight="1" x14ac:dyDescent="0.2">
      <c r="A74" s="21"/>
      <c r="B74" s="72"/>
      <c r="C74" s="13" t="s">
        <v>11</v>
      </c>
      <c r="D74" s="8">
        <f t="shared" ref="D74:M74" si="18">D70+D71+D72+D73</f>
        <v>260357832.16000003</v>
      </c>
      <c r="E74" s="8">
        <f t="shared" si="18"/>
        <v>36833738</v>
      </c>
      <c r="F74" s="8">
        <f t="shared" si="18"/>
        <v>26941108</v>
      </c>
      <c r="G74" s="8">
        <f>G70+G71+G72+G73</f>
        <v>28487813</v>
      </c>
      <c r="H74" s="8">
        <f t="shared" si="18"/>
        <v>39066412.770000003</v>
      </c>
      <c r="I74" s="8">
        <f t="shared" si="18"/>
        <v>129028760.39</v>
      </c>
      <c r="J74" s="8">
        <f t="shared" si="18"/>
        <v>134965644</v>
      </c>
      <c r="K74" s="8">
        <f t="shared" si="18"/>
        <v>90081725.269999996</v>
      </c>
      <c r="L74" s="8">
        <f t="shared" si="18"/>
        <v>87924919.269999996</v>
      </c>
      <c r="M74" s="8">
        <f t="shared" si="18"/>
        <v>93377217.269999996</v>
      </c>
      <c r="N74" s="51"/>
      <c r="O74" s="44"/>
    </row>
    <row r="75" spans="1:15" ht="40.5" customHeight="1" x14ac:dyDescent="0.2">
      <c r="A75" s="69" t="s">
        <v>40</v>
      </c>
      <c r="B75" s="68" t="s">
        <v>103</v>
      </c>
      <c r="C75" s="7" t="s">
        <v>7</v>
      </c>
      <c r="D75" s="14">
        <f t="shared" ref="D75:D83" si="19">E75+F75+H75+I75+G75</f>
        <v>27710959</v>
      </c>
      <c r="E75" s="18">
        <f>E245+E90+E85+E95+E100+E105+E80</f>
        <v>19828301</v>
      </c>
      <c r="F75" s="18">
        <f>F245+F90+F85+F95+F100+F120</f>
        <v>823658</v>
      </c>
      <c r="G75" s="18">
        <f>G245+G90+G85+G95</f>
        <v>0</v>
      </c>
      <c r="H75" s="18">
        <f t="shared" ref="H75:M78" si="20">H245+H90+H85+H95+H105+H110+H115+H120+H125</f>
        <v>4779000</v>
      </c>
      <c r="I75" s="18">
        <f t="shared" si="20"/>
        <v>2280000</v>
      </c>
      <c r="J75" s="18">
        <f t="shared" si="20"/>
        <v>0</v>
      </c>
      <c r="K75" s="18">
        <f t="shared" si="20"/>
        <v>0</v>
      </c>
      <c r="L75" s="18">
        <f>L90+L85+L95+L105+L110+L115+L120+L125</f>
        <v>0</v>
      </c>
      <c r="M75" s="18">
        <f t="shared" si="20"/>
        <v>0</v>
      </c>
      <c r="N75" s="49" t="s">
        <v>30</v>
      </c>
      <c r="O75" s="52" t="s">
        <v>126</v>
      </c>
    </row>
    <row r="76" spans="1:15" ht="39.75" customHeight="1" x14ac:dyDescent="0.2">
      <c r="A76" s="74"/>
      <c r="B76" s="62"/>
      <c r="C76" s="7" t="s">
        <v>8</v>
      </c>
      <c r="D76" s="14">
        <f t="shared" si="19"/>
        <v>0</v>
      </c>
      <c r="E76" s="18">
        <f>E246+E86+E91+E96</f>
        <v>0</v>
      </c>
      <c r="F76" s="18">
        <f>F246+F86+F91+F96</f>
        <v>0</v>
      </c>
      <c r="G76" s="18">
        <f>G246+G86+G91+G96</f>
        <v>0</v>
      </c>
      <c r="H76" s="18">
        <f t="shared" si="20"/>
        <v>0</v>
      </c>
      <c r="I76" s="18">
        <f t="shared" si="20"/>
        <v>0</v>
      </c>
      <c r="J76" s="18">
        <f t="shared" si="20"/>
        <v>0</v>
      </c>
      <c r="K76" s="18">
        <f t="shared" si="20"/>
        <v>0</v>
      </c>
      <c r="L76" s="18">
        <v>0</v>
      </c>
      <c r="M76" s="18">
        <f>M246+M91+M86+M96+M106+M111+M116+M121+M126</f>
        <v>0</v>
      </c>
      <c r="N76" s="50"/>
      <c r="O76" s="43"/>
    </row>
    <row r="77" spans="1:15" ht="41.25" customHeight="1" x14ac:dyDescent="0.2">
      <c r="A77" s="74"/>
      <c r="B77" s="62"/>
      <c r="C77" s="7" t="s">
        <v>9</v>
      </c>
      <c r="D77" s="14">
        <f>E77+F77+H77+I77+G77</f>
        <v>31656696</v>
      </c>
      <c r="E77" s="18">
        <f>E247+E87+E92+E97+E102+E107+E82</f>
        <v>20870284</v>
      </c>
      <c r="F77" s="18">
        <f>F247+F87+F92+F97+F102+F107+F122+F127</f>
        <v>2784760</v>
      </c>
      <c r="G77" s="18">
        <f>G247+G87+G92+G97+G102+G107</f>
        <v>600000</v>
      </c>
      <c r="H77" s="18">
        <f t="shared" si="20"/>
        <v>5837966.6699999999</v>
      </c>
      <c r="I77" s="18">
        <f t="shared" si="20"/>
        <v>1563685.33</v>
      </c>
      <c r="J77" s="18">
        <f t="shared" si="20"/>
        <v>1111078</v>
      </c>
      <c r="K77" s="18">
        <f t="shared" si="20"/>
        <v>1085346</v>
      </c>
      <c r="L77" s="18">
        <f>L92+L87+L97+L107+L112+L117+L122+L127</f>
        <v>1000000</v>
      </c>
      <c r="M77" s="18">
        <f t="shared" si="20"/>
        <v>1000000</v>
      </c>
      <c r="N77" s="50"/>
      <c r="O77" s="43"/>
    </row>
    <row r="78" spans="1:15" ht="42" customHeight="1" x14ac:dyDescent="0.2">
      <c r="A78" s="74"/>
      <c r="B78" s="62"/>
      <c r="C78" s="7" t="s">
        <v>10</v>
      </c>
      <c r="D78" s="14">
        <f t="shared" si="19"/>
        <v>45632</v>
      </c>
      <c r="E78" s="18"/>
      <c r="F78" s="18">
        <f>F123</f>
        <v>45632</v>
      </c>
      <c r="G78" s="18"/>
      <c r="H78" s="18">
        <f t="shared" si="20"/>
        <v>0</v>
      </c>
      <c r="I78" s="18">
        <f t="shared" si="20"/>
        <v>0</v>
      </c>
      <c r="J78" s="18">
        <f t="shared" si="20"/>
        <v>0</v>
      </c>
      <c r="K78" s="18">
        <f t="shared" si="20"/>
        <v>0</v>
      </c>
      <c r="L78" s="18">
        <v>0</v>
      </c>
      <c r="M78" s="18">
        <f>M248+M93+M88+M98+M108+M113+M118+M123+M128</f>
        <v>0</v>
      </c>
      <c r="N78" s="50"/>
      <c r="O78" s="43"/>
    </row>
    <row r="79" spans="1:15" ht="30" customHeight="1" x14ac:dyDescent="0.2">
      <c r="A79" s="75"/>
      <c r="B79" s="63"/>
      <c r="C79" s="13" t="s">
        <v>11</v>
      </c>
      <c r="D79" s="8">
        <f t="shared" si="19"/>
        <v>59413287</v>
      </c>
      <c r="E79" s="8">
        <f t="shared" ref="E79:M79" si="21">E75+E76+E77+E78</f>
        <v>40698585</v>
      </c>
      <c r="F79" s="8">
        <f>F75+F76+F77+F78</f>
        <v>3654050</v>
      </c>
      <c r="G79" s="8">
        <f t="shared" si="21"/>
        <v>600000</v>
      </c>
      <c r="H79" s="10">
        <f>H75+H76+H77+H78</f>
        <v>10616966.67</v>
      </c>
      <c r="I79" s="8">
        <f t="shared" si="21"/>
        <v>3843685.33</v>
      </c>
      <c r="J79" s="8">
        <f t="shared" si="21"/>
        <v>1111078</v>
      </c>
      <c r="K79" s="8">
        <f t="shared" si="21"/>
        <v>1085346</v>
      </c>
      <c r="L79" s="8">
        <f t="shared" si="21"/>
        <v>1000000</v>
      </c>
      <c r="M79" s="8">
        <f t="shared" si="21"/>
        <v>1000000</v>
      </c>
      <c r="N79" s="51"/>
      <c r="O79" s="44"/>
    </row>
    <row r="80" spans="1:15" ht="42" customHeight="1" x14ac:dyDescent="0.2">
      <c r="A80" s="116" t="s">
        <v>50</v>
      </c>
      <c r="B80" s="57" t="s">
        <v>54</v>
      </c>
      <c r="C80" s="7" t="s">
        <v>7</v>
      </c>
      <c r="D80" s="14">
        <f t="shared" si="19"/>
        <v>16823536</v>
      </c>
      <c r="E80" s="18">
        <v>16823536</v>
      </c>
      <c r="F80" s="18">
        <v>0</v>
      </c>
      <c r="G80" s="18">
        <v>0</v>
      </c>
      <c r="H80" s="18">
        <v>0</v>
      </c>
      <c r="I80" s="18">
        <v>0</v>
      </c>
      <c r="J80" s="18"/>
      <c r="K80" s="18">
        <v>0</v>
      </c>
      <c r="L80" s="18">
        <v>7125000</v>
      </c>
      <c r="M80" s="49" t="s">
        <v>30</v>
      </c>
      <c r="N80" s="42"/>
    </row>
    <row r="81" spans="1:15" ht="37.5" customHeight="1" x14ac:dyDescent="0.2">
      <c r="A81" s="46"/>
      <c r="B81" s="47"/>
      <c r="C81" s="7" t="s">
        <v>8</v>
      </c>
      <c r="D81" s="14">
        <f t="shared" si="19"/>
        <v>0</v>
      </c>
      <c r="E81" s="18"/>
      <c r="F81" s="18"/>
      <c r="G81" s="18"/>
      <c r="H81" s="18"/>
      <c r="I81" s="18"/>
      <c r="J81" s="18"/>
      <c r="K81" s="18"/>
      <c r="L81" s="18"/>
      <c r="M81" s="50"/>
      <c r="N81" s="43"/>
    </row>
    <row r="82" spans="1:15" ht="38.25" customHeight="1" x14ac:dyDescent="0.2">
      <c r="A82" s="46"/>
      <c r="B82" s="47"/>
      <c r="C82" s="7" t="s">
        <v>9</v>
      </c>
      <c r="D82" s="14">
        <f t="shared" si="19"/>
        <v>6770245</v>
      </c>
      <c r="E82" s="18">
        <v>6770245</v>
      </c>
      <c r="F82" s="18">
        <v>0</v>
      </c>
      <c r="G82" s="18">
        <v>0</v>
      </c>
      <c r="H82" s="18">
        <v>0</v>
      </c>
      <c r="I82" s="18">
        <v>0</v>
      </c>
      <c r="J82" s="18"/>
      <c r="K82" s="18">
        <v>0</v>
      </c>
      <c r="L82" s="18">
        <v>375000</v>
      </c>
      <c r="M82" s="50"/>
      <c r="N82" s="43"/>
    </row>
    <row r="83" spans="1:15" ht="30" customHeight="1" x14ac:dyDescent="0.2">
      <c r="A83" s="46"/>
      <c r="B83" s="47"/>
      <c r="C83" s="7" t="s">
        <v>10</v>
      </c>
      <c r="D83" s="14">
        <f t="shared" si="19"/>
        <v>0</v>
      </c>
      <c r="E83" s="18"/>
      <c r="F83" s="18"/>
      <c r="G83" s="18"/>
      <c r="H83" s="18"/>
      <c r="I83" s="18"/>
      <c r="J83" s="18"/>
      <c r="K83" s="18"/>
      <c r="L83" s="18"/>
      <c r="M83" s="50"/>
      <c r="N83" s="43"/>
    </row>
    <row r="84" spans="1:15" ht="30" customHeight="1" x14ac:dyDescent="0.2">
      <c r="A84" s="46"/>
      <c r="B84" s="48"/>
      <c r="C84" s="13" t="s">
        <v>11</v>
      </c>
      <c r="D84" s="8">
        <f t="shared" ref="D84:L84" si="22">D80+D81+D82+D83</f>
        <v>23593781</v>
      </c>
      <c r="E84" s="8">
        <f t="shared" si="22"/>
        <v>23593781</v>
      </c>
      <c r="F84" s="8">
        <f t="shared" si="22"/>
        <v>0</v>
      </c>
      <c r="G84" s="8">
        <f t="shared" si="22"/>
        <v>0</v>
      </c>
      <c r="H84" s="8">
        <f t="shared" si="22"/>
        <v>0</v>
      </c>
      <c r="I84" s="8">
        <f t="shared" si="22"/>
        <v>0</v>
      </c>
      <c r="J84" s="8"/>
      <c r="K84" s="8">
        <f t="shared" si="22"/>
        <v>0</v>
      </c>
      <c r="L84" s="8">
        <f t="shared" si="22"/>
        <v>7500000</v>
      </c>
      <c r="M84" s="51"/>
      <c r="N84" s="44"/>
    </row>
    <row r="85" spans="1:15" ht="39" customHeight="1" x14ac:dyDescent="0.2">
      <c r="A85" s="45" t="s">
        <v>51</v>
      </c>
      <c r="B85" s="57" t="s">
        <v>55</v>
      </c>
      <c r="C85" s="7" t="s">
        <v>7</v>
      </c>
      <c r="D85" s="14">
        <f>E85+F85+H85+I85+G85</f>
        <v>1510978</v>
      </c>
      <c r="E85" s="18">
        <v>1510978</v>
      </c>
      <c r="F85" s="18">
        <v>0</v>
      </c>
      <c r="G85" s="18">
        <v>0</v>
      </c>
      <c r="H85" s="18">
        <v>0</v>
      </c>
      <c r="I85" s="18">
        <v>0</v>
      </c>
      <c r="J85" s="18"/>
      <c r="K85" s="18"/>
      <c r="L85" s="18"/>
      <c r="M85" s="18"/>
      <c r="N85" s="49" t="s">
        <v>30</v>
      </c>
      <c r="O85" s="42"/>
    </row>
    <row r="86" spans="1:15" ht="41.25" customHeight="1" x14ac:dyDescent="0.2">
      <c r="A86" s="46"/>
      <c r="B86" s="47"/>
      <c r="C86" s="7" t="s">
        <v>8</v>
      </c>
      <c r="D86" s="14">
        <f>E86+F86+H86+I86+G86</f>
        <v>0</v>
      </c>
      <c r="E86" s="18"/>
      <c r="F86" s="18"/>
      <c r="G86" s="18"/>
      <c r="H86" s="18"/>
      <c r="I86" s="18"/>
      <c r="J86" s="18"/>
      <c r="K86" s="18"/>
      <c r="L86" s="18"/>
      <c r="M86" s="18"/>
      <c r="N86" s="50"/>
      <c r="O86" s="43"/>
    </row>
    <row r="87" spans="1:15" ht="45" customHeight="1" x14ac:dyDescent="0.2">
      <c r="A87" s="46"/>
      <c r="B87" s="47"/>
      <c r="C87" s="7" t="s">
        <v>9</v>
      </c>
      <c r="D87" s="14">
        <f>E87+F87+H87+I87+G87</f>
        <v>79526</v>
      </c>
      <c r="E87" s="18">
        <v>79526</v>
      </c>
      <c r="F87" s="18">
        <v>0</v>
      </c>
      <c r="G87" s="18">
        <v>0</v>
      </c>
      <c r="H87" s="18">
        <v>0</v>
      </c>
      <c r="I87" s="18">
        <v>0</v>
      </c>
      <c r="J87" s="18"/>
      <c r="K87" s="18"/>
      <c r="L87" s="18"/>
      <c r="M87" s="18"/>
      <c r="N87" s="50"/>
      <c r="O87" s="43"/>
    </row>
    <row r="88" spans="1:15" ht="36" customHeight="1" x14ac:dyDescent="0.2">
      <c r="A88" s="46"/>
      <c r="B88" s="47"/>
      <c r="C88" s="7" t="s">
        <v>10</v>
      </c>
      <c r="D88" s="14">
        <f>E88+F88+H88+I88+G88</f>
        <v>0</v>
      </c>
      <c r="E88" s="18"/>
      <c r="F88" s="18"/>
      <c r="G88" s="18"/>
      <c r="H88" s="18"/>
      <c r="I88" s="18"/>
      <c r="J88" s="18"/>
      <c r="K88" s="18"/>
      <c r="L88" s="18"/>
      <c r="M88" s="18"/>
      <c r="N88" s="50"/>
      <c r="O88" s="43"/>
    </row>
    <row r="89" spans="1:15" ht="42" customHeight="1" x14ac:dyDescent="0.2">
      <c r="A89" s="46"/>
      <c r="B89" s="48"/>
      <c r="C89" s="13" t="s">
        <v>11</v>
      </c>
      <c r="D89" s="8">
        <f t="shared" ref="D89:M89" si="23">D85+D86+D87+D88</f>
        <v>1590504</v>
      </c>
      <c r="E89" s="8">
        <f t="shared" si="23"/>
        <v>1590504</v>
      </c>
      <c r="F89" s="8">
        <f t="shared" si="23"/>
        <v>0</v>
      </c>
      <c r="G89" s="8">
        <f t="shared" si="23"/>
        <v>0</v>
      </c>
      <c r="H89" s="8">
        <f t="shared" si="23"/>
        <v>0</v>
      </c>
      <c r="I89" s="8">
        <f t="shared" si="23"/>
        <v>0</v>
      </c>
      <c r="J89" s="8"/>
      <c r="K89" s="8">
        <f t="shared" si="23"/>
        <v>0</v>
      </c>
      <c r="L89" s="8"/>
      <c r="M89" s="8">
        <f t="shared" si="23"/>
        <v>0</v>
      </c>
      <c r="N89" s="51"/>
      <c r="O89" s="44"/>
    </row>
    <row r="90" spans="1:15" ht="38.25" customHeight="1" x14ac:dyDescent="0.2">
      <c r="A90" s="90" t="s">
        <v>52</v>
      </c>
      <c r="B90" s="57" t="s">
        <v>102</v>
      </c>
      <c r="C90" s="7" t="s">
        <v>7</v>
      </c>
      <c r="D90" s="14">
        <f>E90+F90+H90+I90+G90</f>
        <v>7284264</v>
      </c>
      <c r="E90" s="18">
        <v>225264</v>
      </c>
      <c r="F90" s="18">
        <v>0</v>
      </c>
      <c r="G90" s="18">
        <v>0</v>
      </c>
      <c r="H90" s="24">
        <v>4779000</v>
      </c>
      <c r="I90" s="18">
        <v>2280000</v>
      </c>
      <c r="J90" s="18">
        <v>0</v>
      </c>
      <c r="K90" s="18">
        <v>0</v>
      </c>
      <c r="L90" s="18">
        <v>0</v>
      </c>
      <c r="M90" s="18">
        <v>0</v>
      </c>
      <c r="N90" s="49" t="s">
        <v>30</v>
      </c>
      <c r="O90" s="42"/>
    </row>
    <row r="91" spans="1:15" ht="39.75" customHeight="1" x14ac:dyDescent="0.2">
      <c r="A91" s="93"/>
      <c r="B91" s="47"/>
      <c r="C91" s="7" t="s">
        <v>8</v>
      </c>
      <c r="D91" s="14">
        <f>E91+F91+H91+I91+G91</f>
        <v>0</v>
      </c>
      <c r="E91" s="18"/>
      <c r="F91" s="18"/>
      <c r="G91" s="18"/>
      <c r="H91" s="18"/>
      <c r="I91" s="18"/>
      <c r="J91" s="18"/>
      <c r="K91" s="18"/>
      <c r="L91" s="18"/>
      <c r="M91" s="18"/>
      <c r="N91" s="50"/>
      <c r="O91" s="43"/>
    </row>
    <row r="92" spans="1:15" ht="43.5" customHeight="1" x14ac:dyDescent="0.2">
      <c r="A92" s="93"/>
      <c r="B92" s="47"/>
      <c r="C92" s="7" t="s">
        <v>9</v>
      </c>
      <c r="D92" s="14">
        <f>E92+F92+H92+I92+G92</f>
        <v>650094</v>
      </c>
      <c r="E92" s="18">
        <v>101757</v>
      </c>
      <c r="F92" s="18">
        <v>0</v>
      </c>
      <c r="G92" s="18">
        <v>0</v>
      </c>
      <c r="H92" s="24">
        <f>41000+387337</f>
        <v>428337</v>
      </c>
      <c r="I92" s="18">
        <v>120000</v>
      </c>
      <c r="J92" s="18">
        <v>0</v>
      </c>
      <c r="K92" s="18">
        <v>0</v>
      </c>
      <c r="L92" s="18">
        <v>0</v>
      </c>
      <c r="M92" s="18">
        <v>0</v>
      </c>
      <c r="N92" s="50"/>
      <c r="O92" s="43"/>
    </row>
    <row r="93" spans="1:15" ht="40.5" customHeight="1" x14ac:dyDescent="0.2">
      <c r="A93" s="93"/>
      <c r="B93" s="47"/>
      <c r="C93" s="7" t="s">
        <v>10</v>
      </c>
      <c r="D93" s="14">
        <f>E93+F93+H93+I93+G93</f>
        <v>0</v>
      </c>
      <c r="E93" s="18"/>
      <c r="F93" s="18"/>
      <c r="G93" s="18"/>
      <c r="H93" s="18"/>
      <c r="I93" s="18"/>
      <c r="J93" s="18"/>
      <c r="K93" s="18"/>
      <c r="L93" s="18"/>
      <c r="M93" s="18"/>
      <c r="N93" s="50"/>
      <c r="O93" s="43"/>
    </row>
    <row r="94" spans="1:15" ht="40.5" customHeight="1" x14ac:dyDescent="0.2">
      <c r="A94" s="94"/>
      <c r="B94" s="48"/>
      <c r="C94" s="13" t="s">
        <v>11</v>
      </c>
      <c r="D94" s="8">
        <f t="shared" ref="D94:M94" si="24">D90+D91+D92+D93</f>
        <v>7934358</v>
      </c>
      <c r="E94" s="8">
        <f t="shared" si="24"/>
        <v>327021</v>
      </c>
      <c r="F94" s="8">
        <f t="shared" si="24"/>
        <v>0</v>
      </c>
      <c r="G94" s="8">
        <f t="shared" si="24"/>
        <v>0</v>
      </c>
      <c r="H94" s="10">
        <f t="shared" si="24"/>
        <v>5207337</v>
      </c>
      <c r="I94" s="8">
        <f t="shared" si="24"/>
        <v>2400000</v>
      </c>
      <c r="J94" s="8">
        <f t="shared" si="24"/>
        <v>0</v>
      </c>
      <c r="K94" s="8">
        <f t="shared" si="24"/>
        <v>0</v>
      </c>
      <c r="L94" s="8">
        <f t="shared" si="24"/>
        <v>0</v>
      </c>
      <c r="M94" s="8">
        <f t="shared" si="24"/>
        <v>0</v>
      </c>
      <c r="N94" s="51"/>
      <c r="O94" s="44"/>
    </row>
    <row r="95" spans="1:15" ht="39.75" customHeight="1" x14ac:dyDescent="0.2">
      <c r="A95" s="90" t="s">
        <v>53</v>
      </c>
      <c r="B95" s="57" t="s">
        <v>56</v>
      </c>
      <c r="C95" s="7" t="s">
        <v>7</v>
      </c>
      <c r="D95" s="14">
        <f>E95+F95+H95+I95+G95</f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/>
      <c r="K95" s="18"/>
      <c r="L95" s="18"/>
      <c r="M95" s="18"/>
      <c r="N95" s="49" t="s">
        <v>30</v>
      </c>
      <c r="O95" s="42"/>
    </row>
    <row r="96" spans="1:15" ht="39.75" customHeight="1" x14ac:dyDescent="0.2">
      <c r="A96" s="93"/>
      <c r="B96" s="47"/>
      <c r="C96" s="7" t="s">
        <v>8</v>
      </c>
      <c r="D96" s="14">
        <f>E96+F96+H96+I96+G96</f>
        <v>0</v>
      </c>
      <c r="E96" s="18"/>
      <c r="F96" s="18"/>
      <c r="G96" s="18"/>
      <c r="H96" s="18"/>
      <c r="I96" s="18"/>
      <c r="J96" s="18"/>
      <c r="K96" s="18"/>
      <c r="L96" s="18"/>
      <c r="M96" s="18"/>
      <c r="N96" s="50"/>
      <c r="O96" s="43"/>
    </row>
    <row r="97" spans="1:15" ht="39" customHeight="1" x14ac:dyDescent="0.2">
      <c r="A97" s="93"/>
      <c r="B97" s="47"/>
      <c r="C97" s="7" t="s">
        <v>9</v>
      </c>
      <c r="D97" s="14">
        <f>E97+F97+H97+I97+G97</f>
        <v>18824720</v>
      </c>
      <c r="E97" s="18">
        <v>13534720</v>
      </c>
      <c r="F97" s="18">
        <v>2730000</v>
      </c>
      <c r="G97" s="18">
        <v>600000</v>
      </c>
      <c r="H97" s="18">
        <v>960000</v>
      </c>
      <c r="I97" s="18">
        <v>1000000</v>
      </c>
      <c r="J97" s="18">
        <v>1000000</v>
      </c>
      <c r="K97" s="18">
        <v>1000000</v>
      </c>
      <c r="L97" s="18">
        <v>1000000</v>
      </c>
      <c r="M97" s="18">
        <v>1000000</v>
      </c>
      <c r="N97" s="50"/>
      <c r="O97" s="43"/>
    </row>
    <row r="98" spans="1:15" ht="36" customHeight="1" x14ac:dyDescent="0.2">
      <c r="A98" s="93"/>
      <c r="B98" s="47"/>
      <c r="C98" s="7" t="s">
        <v>10</v>
      </c>
      <c r="D98" s="14">
        <f>E98+F98+H98+I98+G98</f>
        <v>0</v>
      </c>
      <c r="E98" s="18"/>
      <c r="F98" s="18"/>
      <c r="G98" s="18"/>
      <c r="H98" s="18"/>
      <c r="I98" s="18"/>
      <c r="J98" s="18"/>
      <c r="K98" s="18"/>
      <c r="L98" s="18"/>
      <c r="M98" s="18"/>
      <c r="N98" s="50"/>
      <c r="O98" s="43"/>
    </row>
    <row r="99" spans="1:15" ht="39" customHeight="1" x14ac:dyDescent="0.2">
      <c r="A99" s="94"/>
      <c r="B99" s="48"/>
      <c r="C99" s="13" t="s">
        <v>11</v>
      </c>
      <c r="D99" s="8">
        <f t="shared" ref="D99:M99" si="25">D95+D96+D97+D98</f>
        <v>18824720</v>
      </c>
      <c r="E99" s="8">
        <f t="shared" si="25"/>
        <v>13534720</v>
      </c>
      <c r="F99" s="8">
        <f t="shared" si="25"/>
        <v>2730000</v>
      </c>
      <c r="G99" s="8">
        <f t="shared" si="25"/>
        <v>600000</v>
      </c>
      <c r="H99" s="8">
        <f>H97</f>
        <v>960000</v>
      </c>
      <c r="I99" s="8">
        <f t="shared" si="25"/>
        <v>1000000</v>
      </c>
      <c r="J99" s="8">
        <f t="shared" si="25"/>
        <v>1000000</v>
      </c>
      <c r="K99" s="8">
        <f t="shared" si="25"/>
        <v>1000000</v>
      </c>
      <c r="L99" s="8">
        <f t="shared" si="25"/>
        <v>1000000</v>
      </c>
      <c r="M99" s="8">
        <f t="shared" si="25"/>
        <v>1000000</v>
      </c>
      <c r="N99" s="51"/>
      <c r="O99" s="44"/>
    </row>
    <row r="100" spans="1:15" ht="42.75" customHeight="1" x14ac:dyDescent="0.2">
      <c r="A100" s="90" t="s">
        <v>75</v>
      </c>
      <c r="B100" s="57" t="s">
        <v>77</v>
      </c>
      <c r="C100" s="7" t="s">
        <v>7</v>
      </c>
      <c r="D100" s="14">
        <f>E100+F100+H100+I100+G100</f>
        <v>1268523</v>
      </c>
      <c r="E100" s="18">
        <v>1268523</v>
      </c>
      <c r="F100" s="18">
        <v>0</v>
      </c>
      <c r="G100" s="18">
        <v>0</v>
      </c>
      <c r="H100" s="18">
        <v>0</v>
      </c>
      <c r="I100" s="18">
        <v>0</v>
      </c>
      <c r="J100" s="18"/>
      <c r="K100" s="18"/>
      <c r="L100" s="18"/>
      <c r="M100" s="18"/>
      <c r="N100" s="49" t="s">
        <v>30</v>
      </c>
      <c r="O100" s="42"/>
    </row>
    <row r="101" spans="1:15" ht="42.75" customHeight="1" x14ac:dyDescent="0.2">
      <c r="A101" s="91"/>
      <c r="B101" s="47"/>
      <c r="C101" s="7" t="s">
        <v>8</v>
      </c>
      <c r="D101" s="14">
        <f>E101+F101+H101+I101+G101</f>
        <v>0</v>
      </c>
      <c r="E101" s="18"/>
      <c r="F101" s="18"/>
      <c r="G101" s="18"/>
      <c r="H101" s="18"/>
      <c r="I101" s="18"/>
      <c r="J101" s="18"/>
      <c r="K101" s="18"/>
      <c r="L101" s="18"/>
      <c r="M101" s="18"/>
      <c r="N101" s="50"/>
      <c r="O101" s="83"/>
    </row>
    <row r="102" spans="1:15" ht="42.75" customHeight="1" x14ac:dyDescent="0.2">
      <c r="A102" s="91"/>
      <c r="B102" s="47"/>
      <c r="C102" s="7" t="s">
        <v>9</v>
      </c>
      <c r="D102" s="14">
        <f>E102+F102+H102+I102+G102</f>
        <v>384036</v>
      </c>
      <c r="E102" s="18">
        <v>384036</v>
      </c>
      <c r="F102" s="18">
        <v>0</v>
      </c>
      <c r="G102" s="18">
        <v>0</v>
      </c>
      <c r="H102" s="18">
        <v>0</v>
      </c>
      <c r="I102" s="18">
        <v>0</v>
      </c>
      <c r="J102" s="18"/>
      <c r="K102" s="18"/>
      <c r="L102" s="18"/>
      <c r="M102" s="18"/>
      <c r="N102" s="50"/>
      <c r="O102" s="83"/>
    </row>
    <row r="103" spans="1:15" ht="42.75" customHeight="1" x14ac:dyDescent="0.2">
      <c r="A103" s="91"/>
      <c r="B103" s="47"/>
      <c r="C103" s="7" t="s">
        <v>10</v>
      </c>
      <c r="D103" s="14">
        <f>E103+F103+H103+I103+G103</f>
        <v>0</v>
      </c>
      <c r="E103" s="18"/>
      <c r="F103" s="18"/>
      <c r="G103" s="18"/>
      <c r="H103" s="18"/>
      <c r="I103" s="18"/>
      <c r="J103" s="18"/>
      <c r="K103" s="18"/>
      <c r="L103" s="18"/>
      <c r="M103" s="18"/>
      <c r="N103" s="50"/>
      <c r="O103" s="83"/>
    </row>
    <row r="104" spans="1:15" ht="34.5" customHeight="1" x14ac:dyDescent="0.2">
      <c r="A104" s="92"/>
      <c r="B104" s="48"/>
      <c r="C104" s="13" t="s">
        <v>11</v>
      </c>
      <c r="D104" s="8">
        <f t="shared" ref="D104:M104" si="26">D100+D101+D102+D103</f>
        <v>1652559</v>
      </c>
      <c r="E104" s="8">
        <f t="shared" si="26"/>
        <v>1652559</v>
      </c>
      <c r="F104" s="8">
        <f t="shared" si="26"/>
        <v>0</v>
      </c>
      <c r="G104" s="8">
        <f t="shared" si="26"/>
        <v>0</v>
      </c>
      <c r="H104" s="8">
        <f t="shared" si="26"/>
        <v>0</v>
      </c>
      <c r="I104" s="8">
        <f t="shared" si="26"/>
        <v>0</v>
      </c>
      <c r="J104" s="8"/>
      <c r="K104" s="8">
        <f t="shared" si="26"/>
        <v>0</v>
      </c>
      <c r="L104" s="8"/>
      <c r="M104" s="8">
        <f t="shared" si="26"/>
        <v>0</v>
      </c>
      <c r="N104" s="51"/>
      <c r="O104" s="84"/>
    </row>
    <row r="105" spans="1:15" ht="42.75" customHeight="1" x14ac:dyDescent="0.2">
      <c r="A105" s="90" t="s">
        <v>76</v>
      </c>
      <c r="B105" s="57" t="s">
        <v>96</v>
      </c>
      <c r="C105" s="7" t="s">
        <v>7</v>
      </c>
      <c r="D105" s="14">
        <f>E105+F105+H105+I105+G105</f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/>
      <c r="K105" s="18"/>
      <c r="L105" s="18"/>
      <c r="M105" s="18"/>
      <c r="N105" s="49" t="s">
        <v>30</v>
      </c>
      <c r="O105" s="42"/>
    </row>
    <row r="106" spans="1:15" ht="42.75" customHeight="1" x14ac:dyDescent="0.2">
      <c r="A106" s="91"/>
      <c r="B106" s="47"/>
      <c r="C106" s="7" t="s">
        <v>8</v>
      </c>
      <c r="D106" s="14">
        <f>E106+F106+H106+I106+G106</f>
        <v>0</v>
      </c>
      <c r="E106" s="18"/>
      <c r="F106" s="18"/>
      <c r="G106" s="18"/>
      <c r="H106" s="18"/>
      <c r="I106" s="18"/>
      <c r="J106" s="18"/>
      <c r="K106" s="18"/>
      <c r="L106" s="18"/>
      <c r="M106" s="18"/>
      <c r="N106" s="50"/>
      <c r="O106" s="83"/>
    </row>
    <row r="107" spans="1:15" ht="42.75" customHeight="1" x14ac:dyDescent="0.2">
      <c r="A107" s="91"/>
      <c r="B107" s="47"/>
      <c r="C107" s="7" t="s">
        <v>9</v>
      </c>
      <c r="D107" s="14">
        <f>E107+F107+H107+I107+G107</f>
        <v>461735.33</v>
      </c>
      <c r="E107" s="18">
        <v>0</v>
      </c>
      <c r="F107" s="18">
        <v>0</v>
      </c>
      <c r="G107" s="18">
        <v>0</v>
      </c>
      <c r="H107" s="24">
        <v>39000</v>
      </c>
      <c r="I107" s="18">
        <v>422735.33</v>
      </c>
      <c r="J107" s="18">
        <v>111078</v>
      </c>
      <c r="K107" s="18">
        <v>85346</v>
      </c>
      <c r="L107" s="18">
        <v>0</v>
      </c>
      <c r="M107" s="18">
        <v>0</v>
      </c>
      <c r="N107" s="50"/>
      <c r="O107" s="83"/>
    </row>
    <row r="108" spans="1:15" ht="42.75" customHeight="1" x14ac:dyDescent="0.2">
      <c r="A108" s="91"/>
      <c r="B108" s="47"/>
      <c r="C108" s="7" t="s">
        <v>10</v>
      </c>
      <c r="D108" s="14">
        <f>E108+F108+H108+I108+G108</f>
        <v>0</v>
      </c>
      <c r="E108" s="18"/>
      <c r="F108" s="18"/>
      <c r="G108" s="18"/>
      <c r="H108" s="18"/>
      <c r="I108" s="18"/>
      <c r="J108" s="18"/>
      <c r="K108" s="18"/>
      <c r="L108" s="18"/>
      <c r="M108" s="18"/>
      <c r="N108" s="50"/>
      <c r="O108" s="83"/>
    </row>
    <row r="109" spans="1:15" ht="35.25" customHeight="1" x14ac:dyDescent="0.2">
      <c r="A109" s="92"/>
      <c r="B109" s="48"/>
      <c r="C109" s="13" t="s">
        <v>11</v>
      </c>
      <c r="D109" s="8">
        <f t="shared" ref="D109:M109" si="27">D105+D106+D107+D108</f>
        <v>461735.33</v>
      </c>
      <c r="E109" s="8">
        <f t="shared" si="27"/>
        <v>0</v>
      </c>
      <c r="F109" s="8">
        <f t="shared" si="27"/>
        <v>0</v>
      </c>
      <c r="G109" s="8">
        <f t="shared" si="27"/>
        <v>0</v>
      </c>
      <c r="H109" s="10">
        <f t="shared" si="27"/>
        <v>39000</v>
      </c>
      <c r="I109" s="8">
        <f t="shared" si="27"/>
        <v>422735.33</v>
      </c>
      <c r="J109" s="8">
        <f t="shared" si="27"/>
        <v>111078</v>
      </c>
      <c r="K109" s="8">
        <f t="shared" si="27"/>
        <v>85346</v>
      </c>
      <c r="L109" s="8">
        <f t="shared" si="27"/>
        <v>0</v>
      </c>
      <c r="M109" s="8">
        <f t="shared" si="27"/>
        <v>0</v>
      </c>
      <c r="N109" s="51"/>
      <c r="O109" s="84"/>
    </row>
    <row r="110" spans="1:15" ht="42.75" customHeight="1" x14ac:dyDescent="0.2">
      <c r="A110" s="90" t="s">
        <v>95</v>
      </c>
      <c r="B110" s="57" t="s">
        <v>101</v>
      </c>
      <c r="C110" s="7" t="s">
        <v>7</v>
      </c>
      <c r="D110" s="14">
        <f>E110+F110+H110+I110+G110</f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/>
      <c r="K110" s="18"/>
      <c r="L110" s="18"/>
      <c r="M110" s="18"/>
      <c r="N110" s="49" t="s">
        <v>30</v>
      </c>
      <c r="O110" s="42"/>
    </row>
    <row r="111" spans="1:15" ht="42.75" customHeight="1" x14ac:dyDescent="0.2">
      <c r="A111" s="91"/>
      <c r="B111" s="47"/>
      <c r="C111" s="7" t="s">
        <v>8</v>
      </c>
      <c r="D111" s="14">
        <f>E111+F111+H111+I111+G111</f>
        <v>0</v>
      </c>
      <c r="E111" s="18"/>
      <c r="F111" s="18"/>
      <c r="G111" s="18"/>
      <c r="H111" s="18"/>
      <c r="I111" s="18"/>
      <c r="J111" s="18"/>
      <c r="K111" s="18"/>
      <c r="L111" s="18"/>
      <c r="M111" s="18"/>
      <c r="N111" s="50"/>
      <c r="O111" s="83"/>
    </row>
    <row r="112" spans="1:15" ht="42.75" customHeight="1" x14ac:dyDescent="0.2">
      <c r="A112" s="91"/>
      <c r="B112" s="47"/>
      <c r="C112" s="7" t="s">
        <v>9</v>
      </c>
      <c r="D112" s="14">
        <f>E112+F112+H112+I112+G112</f>
        <v>3140829.67</v>
      </c>
      <c r="E112" s="18">
        <v>0</v>
      </c>
      <c r="F112" s="18">
        <v>0</v>
      </c>
      <c r="G112" s="18">
        <v>0</v>
      </c>
      <c r="H112" s="24">
        <v>3140829.67</v>
      </c>
      <c r="I112" s="18">
        <v>0</v>
      </c>
      <c r="J112" s="18"/>
      <c r="K112" s="18"/>
      <c r="L112" s="18"/>
      <c r="M112" s="18"/>
      <c r="N112" s="50"/>
      <c r="O112" s="83"/>
    </row>
    <row r="113" spans="1:15" ht="42.75" customHeight="1" x14ac:dyDescent="0.2">
      <c r="A113" s="91"/>
      <c r="B113" s="47"/>
      <c r="C113" s="7" t="s">
        <v>10</v>
      </c>
      <c r="D113" s="14">
        <f>E113+F113+H113+I113+G113</f>
        <v>0</v>
      </c>
      <c r="E113" s="18"/>
      <c r="F113" s="18"/>
      <c r="G113" s="18"/>
      <c r="H113" s="24"/>
      <c r="I113" s="18"/>
      <c r="J113" s="18"/>
      <c r="K113" s="18"/>
      <c r="L113" s="18"/>
      <c r="M113" s="18"/>
      <c r="N113" s="50"/>
      <c r="O113" s="83"/>
    </row>
    <row r="114" spans="1:15" ht="35.25" customHeight="1" x14ac:dyDescent="0.2">
      <c r="A114" s="92"/>
      <c r="B114" s="48"/>
      <c r="C114" s="13" t="s">
        <v>11</v>
      </c>
      <c r="D114" s="8">
        <f t="shared" ref="D114:M114" si="28">D110+D111+D112+D113</f>
        <v>3140829.67</v>
      </c>
      <c r="E114" s="8">
        <f t="shared" si="28"/>
        <v>0</v>
      </c>
      <c r="F114" s="8">
        <f t="shared" si="28"/>
        <v>0</v>
      </c>
      <c r="G114" s="8">
        <f t="shared" si="28"/>
        <v>0</v>
      </c>
      <c r="H114" s="10">
        <f t="shared" si="28"/>
        <v>3140829.67</v>
      </c>
      <c r="I114" s="8">
        <f t="shared" si="28"/>
        <v>0</v>
      </c>
      <c r="J114" s="8"/>
      <c r="K114" s="8">
        <f t="shared" si="28"/>
        <v>0</v>
      </c>
      <c r="L114" s="8"/>
      <c r="M114" s="8">
        <f t="shared" si="28"/>
        <v>0</v>
      </c>
      <c r="N114" s="51"/>
      <c r="O114" s="84"/>
    </row>
    <row r="115" spans="1:15" ht="42.75" customHeight="1" x14ac:dyDescent="0.2">
      <c r="A115" s="90" t="s">
        <v>97</v>
      </c>
      <c r="B115" s="57" t="s">
        <v>78</v>
      </c>
      <c r="C115" s="7" t="s">
        <v>7</v>
      </c>
      <c r="D115" s="14">
        <f>E115+F115+H115+I115+G115</f>
        <v>0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/>
      <c r="K115" s="18"/>
      <c r="L115" s="18"/>
      <c r="M115" s="18"/>
      <c r="N115" s="49" t="s">
        <v>30</v>
      </c>
      <c r="O115" s="42"/>
    </row>
    <row r="116" spans="1:15" ht="42.75" customHeight="1" x14ac:dyDescent="0.2">
      <c r="A116" s="91"/>
      <c r="B116" s="47"/>
      <c r="C116" s="7" t="s">
        <v>8</v>
      </c>
      <c r="D116" s="14">
        <f>E116+F116+H116+I116+G116</f>
        <v>0</v>
      </c>
      <c r="E116" s="18"/>
      <c r="F116" s="18"/>
      <c r="G116" s="18"/>
      <c r="H116" s="18"/>
      <c r="I116" s="18"/>
      <c r="J116" s="18"/>
      <c r="K116" s="18"/>
      <c r="L116" s="18"/>
      <c r="M116" s="18"/>
      <c r="N116" s="50"/>
      <c r="O116" s="83"/>
    </row>
    <row r="117" spans="1:15" ht="42.75" customHeight="1" x14ac:dyDescent="0.2">
      <c r="A117" s="91"/>
      <c r="B117" s="47"/>
      <c r="C117" s="7" t="s">
        <v>9</v>
      </c>
      <c r="D117" s="14">
        <f>E117+F117+H117+I117+G117</f>
        <v>7379054</v>
      </c>
      <c r="E117" s="18">
        <v>6180</v>
      </c>
      <c r="F117" s="18">
        <v>3291062</v>
      </c>
      <c r="G117" s="18">
        <v>2791062</v>
      </c>
      <c r="H117" s="24">
        <v>1269800</v>
      </c>
      <c r="I117" s="18">
        <v>20950</v>
      </c>
      <c r="J117" s="18"/>
      <c r="K117" s="18"/>
      <c r="L117" s="18"/>
      <c r="M117" s="18"/>
      <c r="N117" s="50"/>
      <c r="O117" s="83"/>
    </row>
    <row r="118" spans="1:15" ht="42.75" customHeight="1" x14ac:dyDescent="0.2">
      <c r="A118" s="91"/>
      <c r="B118" s="47"/>
      <c r="C118" s="7" t="s">
        <v>10</v>
      </c>
      <c r="D118" s="14">
        <f>E118+F118+H118+I118+G118</f>
        <v>0</v>
      </c>
      <c r="E118" s="18"/>
      <c r="F118" s="18"/>
      <c r="G118" s="18"/>
      <c r="H118" s="24"/>
      <c r="I118" s="18"/>
      <c r="J118" s="18"/>
      <c r="K118" s="18"/>
      <c r="L118" s="18"/>
      <c r="M118" s="18"/>
      <c r="N118" s="50"/>
      <c r="O118" s="83"/>
    </row>
    <row r="119" spans="1:15" ht="35.25" customHeight="1" x14ac:dyDescent="0.2">
      <c r="A119" s="92"/>
      <c r="B119" s="48"/>
      <c r="C119" s="13" t="s">
        <v>11</v>
      </c>
      <c r="D119" s="8">
        <f t="shared" ref="D119:M119" si="29">D115+D116+D117+D118</f>
        <v>7379054</v>
      </c>
      <c r="E119" s="8">
        <f t="shared" si="29"/>
        <v>6180</v>
      </c>
      <c r="F119" s="8">
        <f t="shared" si="29"/>
        <v>3291062</v>
      </c>
      <c r="G119" s="8">
        <f t="shared" si="29"/>
        <v>2791062</v>
      </c>
      <c r="H119" s="10">
        <f t="shared" si="29"/>
        <v>1269800</v>
      </c>
      <c r="I119" s="8">
        <f t="shared" si="29"/>
        <v>20950</v>
      </c>
      <c r="J119" s="8"/>
      <c r="K119" s="8">
        <f t="shared" si="29"/>
        <v>0</v>
      </c>
      <c r="L119" s="8"/>
      <c r="M119" s="8">
        <f t="shared" si="29"/>
        <v>0</v>
      </c>
      <c r="N119" s="51"/>
      <c r="O119" s="84"/>
    </row>
    <row r="120" spans="1:15" ht="39.75" customHeight="1" x14ac:dyDescent="0.2">
      <c r="A120" s="77" t="s">
        <v>98</v>
      </c>
      <c r="B120" s="80" t="s">
        <v>82</v>
      </c>
      <c r="C120" s="7" t="s">
        <v>7</v>
      </c>
      <c r="D120" s="14">
        <f>E120+F120+H120+I120+G120</f>
        <v>823658</v>
      </c>
      <c r="E120" s="18">
        <v>0</v>
      </c>
      <c r="F120" s="18">
        <v>823658</v>
      </c>
      <c r="G120" s="18">
        <v>0</v>
      </c>
      <c r="H120" s="18">
        <v>0</v>
      </c>
      <c r="I120" s="18">
        <v>0</v>
      </c>
      <c r="J120" s="18"/>
      <c r="K120" s="18"/>
      <c r="L120" s="18"/>
      <c r="M120" s="18"/>
      <c r="N120" s="49" t="s">
        <v>30</v>
      </c>
      <c r="O120" s="42"/>
    </row>
    <row r="121" spans="1:15" ht="39" customHeight="1" x14ac:dyDescent="0.2">
      <c r="A121" s="78"/>
      <c r="B121" s="81"/>
      <c r="C121" s="7" t="s">
        <v>8</v>
      </c>
      <c r="D121" s="14">
        <f>E121+F121+H121+I121+G121</f>
        <v>0</v>
      </c>
      <c r="E121" s="18"/>
      <c r="F121" s="18"/>
      <c r="G121" s="18"/>
      <c r="H121" s="18"/>
      <c r="I121" s="18"/>
      <c r="J121" s="18"/>
      <c r="K121" s="18"/>
      <c r="L121" s="18"/>
      <c r="M121" s="18"/>
      <c r="N121" s="50"/>
      <c r="O121" s="83"/>
    </row>
    <row r="122" spans="1:15" ht="35.25" customHeight="1" x14ac:dyDescent="0.2">
      <c r="A122" s="78"/>
      <c r="B122" s="81"/>
      <c r="C122" s="7" t="s">
        <v>9</v>
      </c>
      <c r="D122" s="14">
        <f>E122+F122+H122+I122+G122</f>
        <v>43350</v>
      </c>
      <c r="E122" s="18">
        <v>0</v>
      </c>
      <c r="F122" s="18">
        <v>43350</v>
      </c>
      <c r="G122" s="18">
        <v>0</v>
      </c>
      <c r="H122" s="18">
        <v>0</v>
      </c>
      <c r="I122" s="18">
        <v>0</v>
      </c>
      <c r="J122" s="18"/>
      <c r="K122" s="18"/>
      <c r="L122" s="18"/>
      <c r="M122" s="18"/>
      <c r="N122" s="50"/>
      <c r="O122" s="83"/>
    </row>
    <row r="123" spans="1:15" ht="35.25" customHeight="1" x14ac:dyDescent="0.2">
      <c r="A123" s="78"/>
      <c r="B123" s="81"/>
      <c r="C123" s="7" t="s">
        <v>10</v>
      </c>
      <c r="D123" s="14">
        <f>E123+F123+H123+I123+G123</f>
        <v>45632</v>
      </c>
      <c r="E123" s="18"/>
      <c r="F123" s="18">
        <v>45632</v>
      </c>
      <c r="G123" s="18"/>
      <c r="H123" s="18"/>
      <c r="I123" s="18"/>
      <c r="J123" s="18"/>
      <c r="K123" s="18"/>
      <c r="L123" s="18"/>
      <c r="M123" s="18"/>
      <c r="N123" s="50"/>
      <c r="O123" s="83"/>
    </row>
    <row r="124" spans="1:15" ht="35.25" customHeight="1" x14ac:dyDescent="0.2">
      <c r="A124" s="79"/>
      <c r="B124" s="82"/>
      <c r="C124" s="13" t="s">
        <v>11</v>
      </c>
      <c r="D124" s="8">
        <f t="shared" ref="D124:M124" si="30">D120+D121+D122+D123</f>
        <v>912640</v>
      </c>
      <c r="E124" s="8">
        <v>0</v>
      </c>
      <c r="F124" s="8">
        <f t="shared" si="30"/>
        <v>912640</v>
      </c>
      <c r="G124" s="8">
        <f t="shared" si="30"/>
        <v>0</v>
      </c>
      <c r="H124" s="8">
        <f t="shared" si="30"/>
        <v>0</v>
      </c>
      <c r="I124" s="8">
        <f t="shared" si="30"/>
        <v>0</v>
      </c>
      <c r="J124" s="8"/>
      <c r="K124" s="8">
        <f t="shared" si="30"/>
        <v>0</v>
      </c>
      <c r="L124" s="8"/>
      <c r="M124" s="8">
        <f t="shared" si="30"/>
        <v>0</v>
      </c>
      <c r="N124" s="51"/>
      <c r="O124" s="84"/>
    </row>
    <row r="125" spans="1:15" ht="35.25" customHeight="1" x14ac:dyDescent="0.2">
      <c r="A125" s="45" t="s">
        <v>81</v>
      </c>
      <c r="B125" s="86" t="s">
        <v>88</v>
      </c>
      <c r="C125" s="7" t="s">
        <v>7</v>
      </c>
      <c r="D125" s="14">
        <f>E125+F125+H125+I125+G125</f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/>
      <c r="K125" s="18"/>
      <c r="L125" s="18"/>
      <c r="M125" s="18"/>
      <c r="N125" s="49" t="s">
        <v>89</v>
      </c>
      <c r="O125" s="88"/>
    </row>
    <row r="126" spans="1:15" ht="35.25" customHeight="1" x14ac:dyDescent="0.2">
      <c r="A126" s="85"/>
      <c r="B126" s="87"/>
      <c r="C126" s="7" t="s">
        <v>8</v>
      </c>
      <c r="D126" s="14">
        <f>E126+F126+H126+I126+G126</f>
        <v>0</v>
      </c>
      <c r="E126" s="18"/>
      <c r="F126" s="18"/>
      <c r="G126" s="18"/>
      <c r="H126" s="18"/>
      <c r="I126" s="18"/>
      <c r="J126" s="18"/>
      <c r="K126" s="18"/>
      <c r="L126" s="18"/>
      <c r="M126" s="18"/>
      <c r="N126" s="50"/>
      <c r="O126" s="89"/>
    </row>
    <row r="127" spans="1:15" ht="35.25" customHeight="1" x14ac:dyDescent="0.2">
      <c r="A127" s="85"/>
      <c r="B127" s="87"/>
      <c r="C127" s="7" t="s">
        <v>9</v>
      </c>
      <c r="D127" s="14">
        <f>E127+F127+H127+I127+G127</f>
        <v>11410</v>
      </c>
      <c r="E127" s="18">
        <v>0</v>
      </c>
      <c r="F127" s="18">
        <v>11410</v>
      </c>
      <c r="G127" s="18">
        <v>0</v>
      </c>
      <c r="H127" s="18">
        <v>0</v>
      </c>
      <c r="I127" s="18">
        <v>0</v>
      </c>
      <c r="J127" s="18"/>
      <c r="K127" s="18"/>
      <c r="L127" s="18"/>
      <c r="M127" s="18"/>
      <c r="N127" s="50"/>
      <c r="O127" s="89"/>
    </row>
    <row r="128" spans="1:15" ht="35.25" customHeight="1" x14ac:dyDescent="0.2">
      <c r="A128" s="85"/>
      <c r="B128" s="87"/>
      <c r="C128" s="7" t="s">
        <v>10</v>
      </c>
      <c r="D128" s="14">
        <f>E128+F128+H128+I128+G128</f>
        <v>0</v>
      </c>
      <c r="E128" s="18"/>
      <c r="F128" s="18">
        <v>0</v>
      </c>
      <c r="G128" s="18"/>
      <c r="H128" s="18"/>
      <c r="I128" s="18"/>
      <c r="J128" s="18"/>
      <c r="K128" s="18"/>
      <c r="L128" s="18"/>
      <c r="M128" s="18"/>
      <c r="N128" s="50"/>
      <c r="O128" s="89"/>
    </row>
    <row r="129" spans="1:16" ht="35.25" customHeight="1" x14ac:dyDescent="0.2">
      <c r="A129" s="85"/>
      <c r="B129" s="87"/>
      <c r="C129" s="13" t="s">
        <v>11</v>
      </c>
      <c r="D129" s="8">
        <f>D125+D126+D127+D128</f>
        <v>11410</v>
      </c>
      <c r="E129" s="8">
        <v>0</v>
      </c>
      <c r="F129" s="8">
        <f t="shared" ref="F129:M129" si="31">F125+F126+F127+F128</f>
        <v>11410</v>
      </c>
      <c r="G129" s="8">
        <f t="shared" si="31"/>
        <v>0</v>
      </c>
      <c r="H129" s="8">
        <f t="shared" si="31"/>
        <v>0</v>
      </c>
      <c r="I129" s="8">
        <f t="shared" si="31"/>
        <v>0</v>
      </c>
      <c r="J129" s="8"/>
      <c r="K129" s="8">
        <f t="shared" si="31"/>
        <v>0</v>
      </c>
      <c r="L129" s="8"/>
      <c r="M129" s="8">
        <f t="shared" si="31"/>
        <v>0</v>
      </c>
      <c r="N129" s="51"/>
      <c r="O129" s="89"/>
    </row>
    <row r="130" spans="1:16" ht="45" customHeight="1" x14ac:dyDescent="0.2">
      <c r="A130" s="69" t="s">
        <v>57</v>
      </c>
      <c r="B130" s="73" t="s">
        <v>113</v>
      </c>
      <c r="C130" s="7" t="s">
        <v>7</v>
      </c>
      <c r="D130" s="14">
        <f>E130+F130+H130+I130+G130</f>
        <v>0</v>
      </c>
      <c r="E130" s="18">
        <v>0</v>
      </c>
      <c r="F130" s="18">
        <v>0</v>
      </c>
      <c r="G130" s="18"/>
      <c r="H130" s="18"/>
      <c r="I130" s="18"/>
      <c r="J130" s="18"/>
      <c r="K130" s="18"/>
      <c r="L130" s="18"/>
      <c r="M130" s="18"/>
      <c r="N130" s="76" t="s">
        <v>26</v>
      </c>
      <c r="O130" s="52" t="s">
        <v>59</v>
      </c>
      <c r="P130" s="19"/>
    </row>
    <row r="131" spans="1:16" ht="42.75" customHeight="1" x14ac:dyDescent="0.2">
      <c r="A131" s="74"/>
      <c r="B131" s="62"/>
      <c r="C131" s="7" t="s">
        <v>8</v>
      </c>
      <c r="D131" s="14">
        <f>E131+F131+H131+I131+G131</f>
        <v>0</v>
      </c>
      <c r="E131" s="18"/>
      <c r="F131" s="18"/>
      <c r="G131" s="18"/>
      <c r="H131" s="18"/>
      <c r="I131" s="18"/>
      <c r="J131" s="18"/>
      <c r="K131" s="18"/>
      <c r="L131" s="18"/>
      <c r="M131" s="18"/>
      <c r="N131" s="50"/>
      <c r="O131" s="43"/>
      <c r="P131" s="19"/>
    </row>
    <row r="132" spans="1:16" ht="43.5" customHeight="1" x14ac:dyDescent="0.2">
      <c r="A132" s="74"/>
      <c r="B132" s="62"/>
      <c r="C132" s="7" t="s">
        <v>9</v>
      </c>
      <c r="D132" s="14">
        <f>E132+F132+H132+I132+G132</f>
        <v>20323536</v>
      </c>
      <c r="E132" s="18">
        <v>3251910</v>
      </c>
      <c r="F132" s="18">
        <v>3911489</v>
      </c>
      <c r="G132" s="18">
        <v>3903820</v>
      </c>
      <c r="H132" s="18">
        <v>4042104</v>
      </c>
      <c r="I132" s="18">
        <v>5214213</v>
      </c>
      <c r="J132" s="18">
        <v>5338822</v>
      </c>
      <c r="K132" s="18">
        <v>5908428</v>
      </c>
      <c r="L132" s="18">
        <v>5908428</v>
      </c>
      <c r="M132" s="18">
        <v>5908428</v>
      </c>
      <c r="N132" s="50"/>
      <c r="O132" s="43"/>
      <c r="P132" s="19"/>
    </row>
    <row r="133" spans="1:16" ht="32.25" customHeight="1" x14ac:dyDescent="0.2">
      <c r="A133" s="74"/>
      <c r="B133" s="62"/>
      <c r="C133" s="7" t="s">
        <v>10</v>
      </c>
      <c r="D133" s="14">
        <f>E133+F133+H133+I133+G133</f>
        <v>0</v>
      </c>
      <c r="E133" s="8"/>
      <c r="F133" s="8"/>
      <c r="G133" s="8"/>
      <c r="H133" s="8"/>
      <c r="I133" s="8"/>
      <c r="J133" s="8"/>
      <c r="K133" s="8"/>
      <c r="L133" s="8"/>
      <c r="M133" s="8"/>
      <c r="N133" s="50"/>
      <c r="O133" s="43"/>
      <c r="P133" s="19"/>
    </row>
    <row r="134" spans="1:16" ht="33" customHeight="1" x14ac:dyDescent="0.2">
      <c r="A134" s="75"/>
      <c r="B134" s="63"/>
      <c r="C134" s="13" t="s">
        <v>11</v>
      </c>
      <c r="D134" s="8">
        <f t="shared" ref="D134:M134" si="32">D130+D131+D132+D133</f>
        <v>20323536</v>
      </c>
      <c r="E134" s="8">
        <f t="shared" si="32"/>
        <v>3251910</v>
      </c>
      <c r="F134" s="8">
        <f t="shared" si="32"/>
        <v>3911489</v>
      </c>
      <c r="G134" s="8">
        <f t="shared" si="32"/>
        <v>3903820</v>
      </c>
      <c r="H134" s="8">
        <f t="shared" si="32"/>
        <v>4042104</v>
      </c>
      <c r="I134" s="8">
        <f t="shared" si="32"/>
        <v>5214213</v>
      </c>
      <c r="J134" s="8">
        <f t="shared" si="32"/>
        <v>5338822</v>
      </c>
      <c r="K134" s="8">
        <f t="shared" si="32"/>
        <v>5908428</v>
      </c>
      <c r="L134" s="8">
        <f t="shared" si="32"/>
        <v>5908428</v>
      </c>
      <c r="M134" s="8">
        <f t="shared" si="32"/>
        <v>5908428</v>
      </c>
      <c r="N134" s="51"/>
      <c r="O134" s="44"/>
      <c r="P134" s="19"/>
    </row>
    <row r="135" spans="1:16" ht="45" customHeight="1" x14ac:dyDescent="0.2">
      <c r="A135" s="26" t="s">
        <v>41</v>
      </c>
      <c r="B135" s="61" t="s">
        <v>114</v>
      </c>
      <c r="C135" s="7" t="s">
        <v>7</v>
      </c>
      <c r="D135" s="14">
        <f>E135+F135+H135+I135+G135</f>
        <v>0</v>
      </c>
      <c r="E135" s="8"/>
      <c r="F135" s="8"/>
      <c r="G135" s="8"/>
      <c r="H135" s="8"/>
      <c r="I135" s="8"/>
      <c r="J135" s="8"/>
      <c r="K135" s="8"/>
      <c r="L135" s="8"/>
      <c r="M135" s="8"/>
      <c r="N135" s="76" t="s">
        <v>27</v>
      </c>
      <c r="O135" s="52" t="s">
        <v>62</v>
      </c>
      <c r="P135" s="19"/>
    </row>
    <row r="136" spans="1:16" ht="37.5" customHeight="1" x14ac:dyDescent="0.2">
      <c r="A136" s="20"/>
      <c r="B136" s="62"/>
      <c r="C136" s="7" t="s">
        <v>8</v>
      </c>
      <c r="D136" s="14">
        <f>E136+F136+H136+I136+G136</f>
        <v>0</v>
      </c>
      <c r="E136" s="8"/>
      <c r="F136" s="8"/>
      <c r="G136" s="8"/>
      <c r="H136" s="8"/>
      <c r="I136" s="8"/>
      <c r="J136" s="8"/>
      <c r="K136" s="8"/>
      <c r="L136" s="8"/>
      <c r="M136" s="8"/>
      <c r="N136" s="50"/>
      <c r="O136" s="43"/>
      <c r="P136" s="19"/>
    </row>
    <row r="137" spans="1:16" ht="39.75" customHeight="1" x14ac:dyDescent="0.2">
      <c r="A137" s="20"/>
      <c r="B137" s="62"/>
      <c r="C137" s="7" t="s">
        <v>9</v>
      </c>
      <c r="D137" s="14">
        <f>E137+F137+H137+I137+G137</f>
        <v>25000</v>
      </c>
      <c r="E137" s="18">
        <v>5000</v>
      </c>
      <c r="F137" s="18">
        <v>5000</v>
      </c>
      <c r="G137" s="18">
        <v>5000</v>
      </c>
      <c r="H137" s="18">
        <v>5000</v>
      </c>
      <c r="I137" s="18">
        <v>5000</v>
      </c>
      <c r="J137" s="18">
        <v>5000</v>
      </c>
      <c r="K137" s="18">
        <v>5000</v>
      </c>
      <c r="L137" s="18"/>
      <c r="M137" s="18">
        <v>0</v>
      </c>
      <c r="N137" s="50"/>
      <c r="O137" s="43"/>
      <c r="P137" s="19"/>
    </row>
    <row r="138" spans="1:16" ht="37.5" customHeight="1" x14ac:dyDescent="0.2">
      <c r="A138" s="20"/>
      <c r="B138" s="62"/>
      <c r="C138" s="7" t="s">
        <v>10</v>
      </c>
      <c r="D138" s="14">
        <f>E138+F138+H138+I138+G138</f>
        <v>0</v>
      </c>
      <c r="E138" s="8"/>
      <c r="F138" s="8"/>
      <c r="G138" s="8"/>
      <c r="H138" s="8"/>
      <c r="I138" s="8"/>
      <c r="J138" s="8"/>
      <c r="K138" s="8"/>
      <c r="L138" s="8"/>
      <c r="M138" s="8"/>
      <c r="N138" s="50"/>
      <c r="O138" s="43"/>
      <c r="P138" s="19"/>
    </row>
    <row r="139" spans="1:16" ht="36.75" customHeight="1" x14ac:dyDescent="0.2">
      <c r="A139" s="21"/>
      <c r="B139" s="63"/>
      <c r="C139" s="13" t="s">
        <v>11</v>
      </c>
      <c r="D139" s="8">
        <f t="shared" ref="D139:M139" si="33">D135+D136+D137+D138</f>
        <v>25000</v>
      </c>
      <c r="E139" s="8">
        <f t="shared" si="33"/>
        <v>5000</v>
      </c>
      <c r="F139" s="8">
        <f t="shared" si="33"/>
        <v>5000</v>
      </c>
      <c r="G139" s="8">
        <f t="shared" si="33"/>
        <v>5000</v>
      </c>
      <c r="H139" s="8">
        <f t="shared" si="33"/>
        <v>5000</v>
      </c>
      <c r="I139" s="8">
        <f t="shared" si="33"/>
        <v>5000</v>
      </c>
      <c r="J139" s="8">
        <f t="shared" si="33"/>
        <v>5000</v>
      </c>
      <c r="K139" s="8">
        <f t="shared" si="33"/>
        <v>5000</v>
      </c>
      <c r="L139" s="8">
        <f t="shared" si="33"/>
        <v>0</v>
      </c>
      <c r="M139" s="8">
        <f t="shared" si="33"/>
        <v>0</v>
      </c>
      <c r="N139" s="51"/>
      <c r="O139" s="44"/>
      <c r="P139" s="19"/>
    </row>
    <row r="140" spans="1:16" ht="42.75" customHeight="1" x14ac:dyDescent="0.2">
      <c r="A140" s="26" t="s">
        <v>42</v>
      </c>
      <c r="B140" s="61" t="s">
        <v>115</v>
      </c>
      <c r="C140" s="7" t="s">
        <v>7</v>
      </c>
      <c r="D140" s="8">
        <f>E140+F140+H140+I140+G140</f>
        <v>355000</v>
      </c>
      <c r="E140" s="8"/>
      <c r="F140" s="8"/>
      <c r="G140" s="8"/>
      <c r="H140" s="8">
        <v>355000</v>
      </c>
      <c r="I140" s="8"/>
      <c r="J140" s="8"/>
      <c r="K140" s="8"/>
      <c r="L140" s="8"/>
      <c r="M140" s="8"/>
      <c r="N140" s="49" t="s">
        <v>28</v>
      </c>
      <c r="O140" s="52" t="s">
        <v>127</v>
      </c>
      <c r="P140" s="19"/>
    </row>
    <row r="141" spans="1:16" ht="38.25" customHeight="1" x14ac:dyDescent="0.2">
      <c r="A141" s="20"/>
      <c r="B141" s="62"/>
      <c r="C141" s="7" t="s">
        <v>8</v>
      </c>
      <c r="D141" s="8">
        <f>E141+F141+H141+I141+G141</f>
        <v>0</v>
      </c>
      <c r="E141" s="8"/>
      <c r="F141" s="8"/>
      <c r="G141" s="8"/>
      <c r="H141" s="8"/>
      <c r="I141" s="8"/>
      <c r="J141" s="8"/>
      <c r="K141" s="8"/>
      <c r="L141" s="8"/>
      <c r="M141" s="8"/>
      <c r="N141" s="50"/>
      <c r="O141" s="43"/>
      <c r="P141" s="19"/>
    </row>
    <row r="142" spans="1:16" ht="42" customHeight="1" x14ac:dyDescent="0.2">
      <c r="A142" s="20"/>
      <c r="B142" s="62"/>
      <c r="C142" s="7" t="s">
        <v>9</v>
      </c>
      <c r="D142" s="8">
        <f>E142+F142+H142+I142+G142</f>
        <v>26264364</v>
      </c>
      <c r="E142" s="18">
        <v>3812428</v>
      </c>
      <c r="F142" s="18">
        <v>3862428</v>
      </c>
      <c r="G142" s="18">
        <v>3862428</v>
      </c>
      <c r="H142" s="18">
        <v>6063080</v>
      </c>
      <c r="I142" s="18">
        <v>8664000</v>
      </c>
      <c r="J142" s="18">
        <v>8903914</v>
      </c>
      <c r="K142" s="18">
        <v>9143600</v>
      </c>
      <c r="L142" s="18">
        <v>9006400</v>
      </c>
      <c r="M142" s="18">
        <v>9006400</v>
      </c>
      <c r="N142" s="50"/>
      <c r="O142" s="43"/>
      <c r="P142" s="19"/>
    </row>
    <row r="143" spans="1:16" ht="45.75" customHeight="1" x14ac:dyDescent="0.2">
      <c r="A143" s="20"/>
      <c r="B143" s="62"/>
      <c r="C143" s="7" t="s">
        <v>10</v>
      </c>
      <c r="D143" s="8">
        <f>E143+F143+H143+I143+G143</f>
        <v>0</v>
      </c>
      <c r="E143" s="8"/>
      <c r="F143" s="8"/>
      <c r="G143" s="8"/>
      <c r="H143" s="8"/>
      <c r="I143" s="8"/>
      <c r="J143" s="8"/>
      <c r="K143" s="8"/>
      <c r="L143" s="8"/>
      <c r="M143" s="8"/>
      <c r="N143" s="50"/>
      <c r="O143" s="43"/>
      <c r="P143" s="19"/>
    </row>
    <row r="144" spans="1:16" ht="33.75" customHeight="1" x14ac:dyDescent="0.2">
      <c r="A144" s="21"/>
      <c r="B144" s="63"/>
      <c r="C144" s="13" t="s">
        <v>11</v>
      </c>
      <c r="D144" s="8">
        <f t="shared" ref="D144:M144" si="34">D140+D141+D142+D143</f>
        <v>26619364</v>
      </c>
      <c r="E144" s="8">
        <f t="shared" si="34"/>
        <v>3812428</v>
      </c>
      <c r="F144" s="8">
        <f t="shared" si="34"/>
        <v>3862428</v>
      </c>
      <c r="G144" s="8">
        <f t="shared" si="34"/>
        <v>3862428</v>
      </c>
      <c r="H144" s="8">
        <f t="shared" si="34"/>
        <v>6418080</v>
      </c>
      <c r="I144" s="8">
        <f t="shared" si="34"/>
        <v>8664000</v>
      </c>
      <c r="J144" s="8">
        <f t="shared" si="34"/>
        <v>8903914</v>
      </c>
      <c r="K144" s="8">
        <f t="shared" si="34"/>
        <v>9143600</v>
      </c>
      <c r="L144" s="8">
        <f t="shared" si="34"/>
        <v>9006400</v>
      </c>
      <c r="M144" s="8">
        <f t="shared" si="34"/>
        <v>9006400</v>
      </c>
      <c r="N144" s="51"/>
      <c r="O144" s="44"/>
      <c r="P144" s="19"/>
    </row>
    <row r="145" spans="1:16" ht="44.25" customHeight="1" x14ac:dyDescent="0.2">
      <c r="A145" s="26" t="s">
        <v>58</v>
      </c>
      <c r="B145" s="73" t="s">
        <v>87</v>
      </c>
      <c r="C145" s="7" t="s">
        <v>7</v>
      </c>
      <c r="D145" s="14">
        <f>E145+F145+H145+I145+G145</f>
        <v>214802959</v>
      </c>
      <c r="E145" s="8"/>
      <c r="F145" s="8">
        <v>79346213</v>
      </c>
      <c r="G145" s="8">
        <v>135456746</v>
      </c>
      <c r="H145" s="8"/>
      <c r="I145" s="8"/>
      <c r="J145" s="8"/>
      <c r="K145" s="8"/>
      <c r="L145" s="8"/>
      <c r="M145" s="8"/>
      <c r="N145" s="49" t="s">
        <v>29</v>
      </c>
      <c r="O145" s="42" t="s">
        <v>80</v>
      </c>
      <c r="P145" s="19"/>
    </row>
    <row r="146" spans="1:16" ht="45" customHeight="1" x14ac:dyDescent="0.2">
      <c r="A146" s="20"/>
      <c r="B146" s="62"/>
      <c r="C146" s="7" t="s">
        <v>8</v>
      </c>
      <c r="D146" s="14">
        <f>E146+F146+H146+I146+G146</f>
        <v>0</v>
      </c>
      <c r="E146" s="8"/>
      <c r="F146" s="8"/>
      <c r="G146" s="8"/>
      <c r="H146" s="8"/>
      <c r="I146" s="8"/>
      <c r="J146" s="8"/>
      <c r="K146" s="8"/>
      <c r="L146" s="8"/>
      <c r="M146" s="8"/>
      <c r="N146" s="50"/>
      <c r="O146" s="43"/>
      <c r="P146" s="19"/>
    </row>
    <row r="147" spans="1:16" ht="40.5" customHeight="1" x14ac:dyDescent="0.2">
      <c r="A147" s="20"/>
      <c r="B147" s="62"/>
      <c r="C147" s="7" t="s">
        <v>9</v>
      </c>
      <c r="D147" s="14">
        <f>E147+F147+H147+I147+G147</f>
        <v>2368263</v>
      </c>
      <c r="E147" s="18">
        <v>0</v>
      </c>
      <c r="F147" s="18">
        <v>1000000</v>
      </c>
      <c r="G147" s="18">
        <v>1368263</v>
      </c>
      <c r="H147" s="18">
        <v>0</v>
      </c>
      <c r="I147" s="18">
        <v>0</v>
      </c>
      <c r="J147" s="18"/>
      <c r="K147" s="18"/>
      <c r="L147" s="18"/>
      <c r="M147" s="18"/>
      <c r="N147" s="50"/>
      <c r="O147" s="43"/>
      <c r="P147" s="19"/>
    </row>
    <row r="148" spans="1:16" ht="40.5" customHeight="1" x14ac:dyDescent="0.2">
      <c r="A148" s="20"/>
      <c r="B148" s="62"/>
      <c r="C148" s="7" t="s">
        <v>10</v>
      </c>
      <c r="D148" s="14">
        <f>E148+F148+H148+I148+G148</f>
        <v>0</v>
      </c>
      <c r="E148" s="8"/>
      <c r="F148" s="8"/>
      <c r="G148" s="8"/>
      <c r="H148" s="8"/>
      <c r="I148" s="8"/>
      <c r="J148" s="8"/>
      <c r="K148" s="8"/>
      <c r="L148" s="8"/>
      <c r="M148" s="8"/>
      <c r="N148" s="50"/>
      <c r="O148" s="43"/>
      <c r="P148" s="19"/>
    </row>
    <row r="149" spans="1:16" ht="39" customHeight="1" x14ac:dyDescent="0.2">
      <c r="A149" s="21"/>
      <c r="B149" s="72"/>
      <c r="C149" s="13" t="s">
        <v>11</v>
      </c>
      <c r="D149" s="8">
        <f t="shared" ref="D149:M149" si="35">D145+D146+D147+D148</f>
        <v>217171222</v>
      </c>
      <c r="E149" s="8">
        <f t="shared" si="35"/>
        <v>0</v>
      </c>
      <c r="F149" s="8">
        <f t="shared" si="35"/>
        <v>80346213</v>
      </c>
      <c r="G149" s="8">
        <f t="shared" si="35"/>
        <v>136825009</v>
      </c>
      <c r="H149" s="8">
        <f t="shared" si="35"/>
        <v>0</v>
      </c>
      <c r="I149" s="8">
        <f t="shared" si="35"/>
        <v>0</v>
      </c>
      <c r="J149" s="8"/>
      <c r="K149" s="8">
        <f t="shared" si="35"/>
        <v>0</v>
      </c>
      <c r="L149" s="8"/>
      <c r="M149" s="8">
        <f t="shared" si="35"/>
        <v>0</v>
      </c>
      <c r="N149" s="51"/>
      <c r="O149" s="44"/>
      <c r="P149" s="19"/>
    </row>
    <row r="150" spans="1:16" ht="37.5" customHeight="1" x14ac:dyDescent="0.2">
      <c r="A150" s="69" t="s">
        <v>43</v>
      </c>
      <c r="B150" s="68" t="s">
        <v>116</v>
      </c>
      <c r="C150" s="7" t="s">
        <v>7</v>
      </c>
      <c r="D150" s="14">
        <f>E150+F150+H150+I150+G150</f>
        <v>0</v>
      </c>
      <c r="E150" s="8"/>
      <c r="F150" s="8"/>
      <c r="G150" s="8"/>
      <c r="H150" s="8"/>
      <c r="I150" s="8"/>
      <c r="J150" s="8"/>
      <c r="K150" s="8"/>
      <c r="L150" s="8"/>
      <c r="M150" s="8"/>
      <c r="N150" s="49" t="s">
        <v>29</v>
      </c>
      <c r="O150" s="52" t="s">
        <v>44</v>
      </c>
      <c r="P150" s="19"/>
    </row>
    <row r="151" spans="1:16" ht="41.25" customHeight="1" x14ac:dyDescent="0.2">
      <c r="A151" s="70"/>
      <c r="B151" s="62"/>
      <c r="C151" s="7" t="s">
        <v>8</v>
      </c>
      <c r="D151" s="14">
        <f>E151+F151+H151+I151+G151</f>
        <v>0</v>
      </c>
      <c r="E151" s="8"/>
      <c r="F151" s="8"/>
      <c r="G151" s="8"/>
      <c r="H151" s="8"/>
      <c r="I151" s="8"/>
      <c r="J151" s="8"/>
      <c r="K151" s="8"/>
      <c r="L151" s="8"/>
      <c r="M151" s="8"/>
      <c r="N151" s="50"/>
      <c r="O151" s="43"/>
      <c r="P151" s="19"/>
    </row>
    <row r="152" spans="1:16" ht="35.25" customHeight="1" x14ac:dyDescent="0.2">
      <c r="A152" s="70"/>
      <c r="B152" s="62"/>
      <c r="C152" s="7" t="s">
        <v>9</v>
      </c>
      <c r="D152" s="14">
        <f>E152+F152+H152+I152+G152</f>
        <v>66709506.18</v>
      </c>
      <c r="E152" s="18">
        <v>11344426</v>
      </c>
      <c r="F152" s="18">
        <v>12053719</v>
      </c>
      <c r="G152" s="18">
        <v>12534495</v>
      </c>
      <c r="H152" s="24">
        <v>14131623.82</v>
      </c>
      <c r="I152" s="18">
        <v>16645242.359999999</v>
      </c>
      <c r="J152" s="18">
        <v>16073712.25</v>
      </c>
      <c r="K152" s="18">
        <v>15045940</v>
      </c>
      <c r="L152" s="18">
        <v>14205350</v>
      </c>
      <c r="M152" s="18">
        <v>18409720</v>
      </c>
      <c r="N152" s="50"/>
      <c r="O152" s="43"/>
      <c r="P152" s="19"/>
    </row>
    <row r="153" spans="1:16" ht="36.75" customHeight="1" x14ac:dyDescent="0.2">
      <c r="A153" s="70"/>
      <c r="B153" s="62"/>
      <c r="C153" s="7" t="s">
        <v>10</v>
      </c>
      <c r="D153" s="14">
        <f>E153+F153+H153+I153+G153</f>
        <v>0</v>
      </c>
      <c r="E153" s="8"/>
      <c r="F153" s="8"/>
      <c r="G153" s="8"/>
      <c r="H153" s="8"/>
      <c r="I153" s="8"/>
      <c r="J153" s="8"/>
      <c r="K153" s="8"/>
      <c r="L153" s="8"/>
      <c r="M153" s="8"/>
      <c r="N153" s="50"/>
      <c r="O153" s="43"/>
      <c r="P153" s="19"/>
    </row>
    <row r="154" spans="1:16" ht="41.25" customHeight="1" x14ac:dyDescent="0.2">
      <c r="A154" s="71"/>
      <c r="B154" s="72"/>
      <c r="C154" s="13" t="s">
        <v>11</v>
      </c>
      <c r="D154" s="8">
        <f t="shared" ref="D154:M154" si="36">D150+D151+D152+D153</f>
        <v>66709506.18</v>
      </c>
      <c r="E154" s="8">
        <f t="shared" si="36"/>
        <v>11344426</v>
      </c>
      <c r="F154" s="8">
        <f t="shared" si="36"/>
        <v>12053719</v>
      </c>
      <c r="G154" s="8">
        <f t="shared" si="36"/>
        <v>12534495</v>
      </c>
      <c r="H154" s="10">
        <f t="shared" si="36"/>
        <v>14131623.82</v>
      </c>
      <c r="I154" s="8">
        <f t="shared" si="36"/>
        <v>16645242.359999999</v>
      </c>
      <c r="J154" s="8">
        <f t="shared" si="36"/>
        <v>16073712.25</v>
      </c>
      <c r="K154" s="8">
        <f t="shared" si="36"/>
        <v>15045940</v>
      </c>
      <c r="L154" s="8">
        <f t="shared" si="36"/>
        <v>14205350</v>
      </c>
      <c r="M154" s="8">
        <f t="shared" si="36"/>
        <v>18409720</v>
      </c>
      <c r="N154" s="51"/>
      <c r="O154" s="44"/>
      <c r="P154" s="19"/>
    </row>
    <row r="155" spans="1:16" ht="41.25" customHeight="1" x14ac:dyDescent="0.2">
      <c r="A155" s="16" t="s">
        <v>72</v>
      </c>
      <c r="B155" s="68" t="s">
        <v>93</v>
      </c>
      <c r="C155" s="7" t="s">
        <v>7</v>
      </c>
      <c r="D155" s="8">
        <f>E155+F155+H155+I155+G155</f>
        <v>3141450</v>
      </c>
      <c r="E155" s="18">
        <v>1329075</v>
      </c>
      <c r="F155" s="18">
        <v>1208250</v>
      </c>
      <c r="G155" s="18">
        <v>604125</v>
      </c>
      <c r="H155" s="18">
        <v>0</v>
      </c>
      <c r="I155" s="18">
        <v>0</v>
      </c>
      <c r="J155" s="18"/>
      <c r="K155" s="18">
        <v>0</v>
      </c>
      <c r="L155" s="18"/>
      <c r="M155" s="18">
        <v>0</v>
      </c>
      <c r="N155" s="58" t="s">
        <v>33</v>
      </c>
      <c r="O155" s="52" t="s">
        <v>65</v>
      </c>
      <c r="P155" s="19"/>
    </row>
    <row r="156" spans="1:16" ht="41.25" customHeight="1" x14ac:dyDescent="0.2">
      <c r="A156" s="20"/>
      <c r="B156" s="62"/>
      <c r="C156" s="7" t="s">
        <v>8</v>
      </c>
      <c r="D156" s="8">
        <f>E156+F156+H156+I156+G156</f>
        <v>0</v>
      </c>
      <c r="E156" s="8"/>
      <c r="F156" s="8"/>
      <c r="G156" s="8"/>
      <c r="H156" s="8"/>
      <c r="I156" s="8"/>
      <c r="J156" s="8"/>
      <c r="K156" s="8"/>
      <c r="L156" s="8"/>
      <c r="M156" s="8"/>
      <c r="N156" s="59"/>
      <c r="O156" s="43"/>
      <c r="P156" s="19"/>
    </row>
    <row r="157" spans="1:16" ht="41.25" customHeight="1" x14ac:dyDescent="0.2">
      <c r="A157" s="20"/>
      <c r="B157" s="62"/>
      <c r="C157" s="7" t="s">
        <v>9</v>
      </c>
      <c r="D157" s="8">
        <f>E157+F157+H157+I157+G157</f>
        <v>1256580</v>
      </c>
      <c r="E157" s="18">
        <v>531630</v>
      </c>
      <c r="F157" s="18">
        <v>483300</v>
      </c>
      <c r="G157" s="18">
        <v>241650</v>
      </c>
      <c r="H157" s="18">
        <v>0</v>
      </c>
      <c r="I157" s="18">
        <v>0</v>
      </c>
      <c r="J157" s="18"/>
      <c r="K157" s="18">
        <v>0</v>
      </c>
      <c r="L157" s="18"/>
      <c r="M157" s="18">
        <v>0</v>
      </c>
      <c r="N157" s="59"/>
      <c r="O157" s="43"/>
      <c r="P157" s="19"/>
    </row>
    <row r="158" spans="1:16" ht="41.25" customHeight="1" x14ac:dyDescent="0.2">
      <c r="A158" s="20"/>
      <c r="B158" s="62"/>
      <c r="C158" s="7" t="s">
        <v>10</v>
      </c>
      <c r="D158" s="8">
        <f>E158+F158+H158+I158+G158</f>
        <v>0</v>
      </c>
      <c r="E158" s="8"/>
      <c r="F158" s="8"/>
      <c r="G158" s="8"/>
      <c r="H158" s="8"/>
      <c r="I158" s="8"/>
      <c r="J158" s="8"/>
      <c r="K158" s="8"/>
      <c r="L158" s="8"/>
      <c r="M158" s="8"/>
      <c r="N158" s="59"/>
      <c r="O158" s="43"/>
      <c r="P158" s="19"/>
    </row>
    <row r="159" spans="1:16" ht="41.25" customHeight="1" x14ac:dyDescent="0.2">
      <c r="A159" s="21"/>
      <c r="B159" s="63"/>
      <c r="C159" s="13" t="s">
        <v>11</v>
      </c>
      <c r="D159" s="8">
        <f t="shared" ref="D159:M159" si="37">D155+D156+D157+D158</f>
        <v>4398030</v>
      </c>
      <c r="E159" s="8">
        <f t="shared" si="37"/>
        <v>1860705</v>
      </c>
      <c r="F159" s="8">
        <f t="shared" si="37"/>
        <v>1691550</v>
      </c>
      <c r="G159" s="8">
        <f t="shared" si="37"/>
        <v>845775</v>
      </c>
      <c r="H159" s="8">
        <f t="shared" si="37"/>
        <v>0</v>
      </c>
      <c r="I159" s="8">
        <f t="shared" si="37"/>
        <v>0</v>
      </c>
      <c r="J159" s="8">
        <f t="shared" si="37"/>
        <v>0</v>
      </c>
      <c r="K159" s="8">
        <f t="shared" si="37"/>
        <v>0</v>
      </c>
      <c r="L159" s="8"/>
      <c r="M159" s="8">
        <f t="shared" si="37"/>
        <v>0</v>
      </c>
      <c r="N159" s="60"/>
      <c r="O159" s="44"/>
      <c r="P159" s="19"/>
    </row>
    <row r="160" spans="1:16" ht="39" customHeight="1" x14ac:dyDescent="0.2">
      <c r="A160" s="16" t="s">
        <v>59</v>
      </c>
      <c r="B160" s="68" t="s">
        <v>117</v>
      </c>
      <c r="C160" s="7" t="s">
        <v>7</v>
      </c>
      <c r="D160" s="8">
        <f>E160+F160+H160+I160+G160</f>
        <v>1104894</v>
      </c>
      <c r="E160" s="18">
        <v>0</v>
      </c>
      <c r="F160" s="8">
        <v>0</v>
      </c>
      <c r="G160" s="8">
        <v>0</v>
      </c>
      <c r="H160" s="18">
        <v>483300</v>
      </c>
      <c r="I160" s="18">
        <v>621594</v>
      </c>
      <c r="J160" s="18">
        <f>212322.71+564669.79</f>
        <v>776992.5</v>
      </c>
      <c r="K160" s="18">
        <v>0</v>
      </c>
      <c r="L160" s="18">
        <v>0</v>
      </c>
      <c r="M160" s="18">
        <v>0</v>
      </c>
      <c r="N160" s="58" t="s">
        <v>33</v>
      </c>
      <c r="O160" s="42" t="s">
        <v>67</v>
      </c>
      <c r="P160" s="19"/>
    </row>
    <row r="161" spans="1:16" ht="41.25" customHeight="1" x14ac:dyDescent="0.2">
      <c r="A161" s="20"/>
      <c r="B161" s="62"/>
      <c r="C161" s="7" t="s">
        <v>8</v>
      </c>
      <c r="D161" s="8">
        <f>E161+F161+H161+I161+G161</f>
        <v>0</v>
      </c>
      <c r="E161" s="8"/>
      <c r="F161" s="8"/>
      <c r="G161" s="8"/>
      <c r="H161" s="8"/>
      <c r="I161" s="8"/>
      <c r="J161" s="8"/>
      <c r="K161" s="8"/>
      <c r="L161" s="8"/>
      <c r="M161" s="8"/>
      <c r="N161" s="59"/>
      <c r="O161" s="43"/>
      <c r="P161" s="19"/>
    </row>
    <row r="162" spans="1:16" ht="42" customHeight="1" x14ac:dyDescent="0.2">
      <c r="A162" s="20"/>
      <c r="B162" s="62"/>
      <c r="C162" s="7" t="s">
        <v>9</v>
      </c>
      <c r="D162" s="8">
        <f>E162+F162+H162+I162+G162</f>
        <v>441958</v>
      </c>
      <c r="E162" s="18">
        <v>0</v>
      </c>
      <c r="F162" s="18">
        <v>0</v>
      </c>
      <c r="G162" s="18">
        <v>0</v>
      </c>
      <c r="H162" s="18">
        <v>193320</v>
      </c>
      <c r="I162" s="18">
        <v>248638</v>
      </c>
      <c r="J162" s="18">
        <v>310797</v>
      </c>
      <c r="K162" s="18">
        <v>310797</v>
      </c>
      <c r="L162" s="18">
        <v>310797</v>
      </c>
      <c r="M162" s="18">
        <v>310797</v>
      </c>
      <c r="N162" s="59"/>
      <c r="O162" s="43"/>
      <c r="P162" s="19"/>
    </row>
    <row r="163" spans="1:16" ht="32.25" customHeight="1" x14ac:dyDescent="0.2">
      <c r="A163" s="20"/>
      <c r="B163" s="62"/>
      <c r="C163" s="7" t="s">
        <v>10</v>
      </c>
      <c r="D163" s="8">
        <f>E163+F163+H163+I163+G163</f>
        <v>0</v>
      </c>
      <c r="E163" s="8"/>
      <c r="F163" s="8"/>
      <c r="G163" s="8"/>
      <c r="H163" s="8"/>
      <c r="I163" s="8"/>
      <c r="J163" s="8"/>
      <c r="K163" s="8"/>
      <c r="L163" s="8"/>
      <c r="M163" s="8"/>
      <c r="N163" s="59"/>
      <c r="O163" s="43"/>
      <c r="P163" s="19"/>
    </row>
    <row r="164" spans="1:16" ht="36" customHeight="1" x14ac:dyDescent="0.2">
      <c r="A164" s="21"/>
      <c r="B164" s="63"/>
      <c r="C164" s="13" t="s">
        <v>11</v>
      </c>
      <c r="D164" s="8">
        <f t="shared" ref="D164:M164" si="38">D160+D161+D162+D163</f>
        <v>1546852</v>
      </c>
      <c r="E164" s="8">
        <f t="shared" si="38"/>
        <v>0</v>
      </c>
      <c r="F164" s="8">
        <f t="shared" si="38"/>
        <v>0</v>
      </c>
      <c r="G164" s="8">
        <f t="shared" si="38"/>
        <v>0</v>
      </c>
      <c r="H164" s="8">
        <f t="shared" si="38"/>
        <v>676620</v>
      </c>
      <c r="I164" s="8">
        <f t="shared" si="38"/>
        <v>870232</v>
      </c>
      <c r="J164" s="8">
        <f t="shared" si="38"/>
        <v>1087789.5</v>
      </c>
      <c r="K164" s="8">
        <f t="shared" si="38"/>
        <v>310797</v>
      </c>
      <c r="L164" s="8">
        <f t="shared" si="38"/>
        <v>310797</v>
      </c>
      <c r="M164" s="8">
        <f t="shared" si="38"/>
        <v>310797</v>
      </c>
      <c r="N164" s="60"/>
      <c r="O164" s="44"/>
      <c r="P164" s="19"/>
    </row>
    <row r="165" spans="1:16" ht="44.25" customHeight="1" x14ac:dyDescent="0.2">
      <c r="A165" s="16" t="s">
        <v>44</v>
      </c>
      <c r="B165" s="61" t="s">
        <v>17</v>
      </c>
      <c r="C165" s="7" t="s">
        <v>7</v>
      </c>
      <c r="D165" s="8">
        <f>E165+F165+H165+I165+G165</f>
        <v>0</v>
      </c>
      <c r="E165" s="8"/>
      <c r="F165" s="8"/>
      <c r="G165" s="8"/>
      <c r="H165" s="8"/>
      <c r="I165" s="8"/>
      <c r="J165" s="8"/>
      <c r="K165" s="8"/>
      <c r="L165" s="8"/>
      <c r="M165" s="8"/>
      <c r="N165" s="64" t="s">
        <v>31</v>
      </c>
      <c r="O165" s="52" t="s">
        <v>67</v>
      </c>
      <c r="P165" s="19"/>
    </row>
    <row r="166" spans="1:16" ht="44.25" customHeight="1" x14ac:dyDescent="0.2">
      <c r="A166" s="20"/>
      <c r="B166" s="62"/>
      <c r="C166" s="7" t="s">
        <v>8</v>
      </c>
      <c r="D166" s="8">
        <f>E166+F166+H166+I166+G166</f>
        <v>0</v>
      </c>
      <c r="E166" s="8"/>
      <c r="F166" s="8"/>
      <c r="G166" s="8"/>
      <c r="H166" s="8"/>
      <c r="I166" s="8"/>
      <c r="J166" s="8"/>
      <c r="K166" s="8"/>
      <c r="L166" s="8"/>
      <c r="M166" s="8"/>
      <c r="N166" s="59"/>
      <c r="O166" s="43"/>
      <c r="P166" s="19"/>
    </row>
    <row r="167" spans="1:16" ht="41.25" customHeight="1" x14ac:dyDescent="0.2">
      <c r="A167" s="20"/>
      <c r="B167" s="62"/>
      <c r="C167" s="7" t="s">
        <v>9</v>
      </c>
      <c r="D167" s="8">
        <f>E167+F167+H167+I167+G167</f>
        <v>0</v>
      </c>
      <c r="E167" s="8"/>
      <c r="F167" s="8"/>
      <c r="G167" s="8"/>
      <c r="H167" s="8"/>
      <c r="I167" s="8"/>
      <c r="J167" s="8"/>
      <c r="K167" s="8"/>
      <c r="L167" s="8"/>
      <c r="M167" s="8"/>
      <c r="N167" s="59"/>
      <c r="O167" s="43"/>
      <c r="P167" s="19"/>
    </row>
    <row r="168" spans="1:16" ht="39" customHeight="1" x14ac:dyDescent="0.2">
      <c r="A168" s="20"/>
      <c r="B168" s="62"/>
      <c r="C168" s="7" t="s">
        <v>10</v>
      </c>
      <c r="D168" s="8">
        <f>E168+F168+H168+I168+G168</f>
        <v>0</v>
      </c>
      <c r="E168" s="8"/>
      <c r="F168" s="8"/>
      <c r="G168" s="8"/>
      <c r="H168" s="8"/>
      <c r="I168" s="8"/>
      <c r="J168" s="8"/>
      <c r="K168" s="8"/>
      <c r="L168" s="8"/>
      <c r="M168" s="8"/>
      <c r="N168" s="59"/>
      <c r="O168" s="43"/>
      <c r="P168" s="19"/>
    </row>
    <row r="169" spans="1:16" ht="38.25" customHeight="1" x14ac:dyDescent="0.2">
      <c r="A169" s="21"/>
      <c r="B169" s="63"/>
      <c r="C169" s="13" t="s">
        <v>11</v>
      </c>
      <c r="D169" s="8">
        <f t="shared" ref="D169:M169" si="39">D165+D166+D167+D168</f>
        <v>0</v>
      </c>
      <c r="E169" s="8">
        <f t="shared" si="39"/>
        <v>0</v>
      </c>
      <c r="F169" s="8">
        <f t="shared" si="39"/>
        <v>0</v>
      </c>
      <c r="G169" s="8">
        <f t="shared" si="39"/>
        <v>0</v>
      </c>
      <c r="H169" s="8">
        <f t="shared" si="39"/>
        <v>0</v>
      </c>
      <c r="I169" s="8">
        <f t="shared" si="39"/>
        <v>0</v>
      </c>
      <c r="J169" s="8"/>
      <c r="K169" s="8">
        <f t="shared" si="39"/>
        <v>0</v>
      </c>
      <c r="L169" s="8"/>
      <c r="M169" s="8">
        <f t="shared" si="39"/>
        <v>0</v>
      </c>
      <c r="N169" s="60"/>
      <c r="O169" s="44"/>
      <c r="P169" s="19"/>
    </row>
    <row r="170" spans="1:16" ht="39.75" customHeight="1" x14ac:dyDescent="0.2">
      <c r="A170" s="26" t="s">
        <v>91</v>
      </c>
      <c r="B170" s="61" t="s">
        <v>68</v>
      </c>
      <c r="C170" s="7" t="s">
        <v>7</v>
      </c>
      <c r="D170" s="8">
        <f>E170+F170+H170+I170+G170</f>
        <v>0</v>
      </c>
      <c r="E170" s="8"/>
      <c r="F170" s="8"/>
      <c r="G170" s="8"/>
      <c r="H170" s="8"/>
      <c r="I170" s="8"/>
      <c r="J170" s="8"/>
      <c r="K170" s="8"/>
      <c r="L170" s="8"/>
      <c r="M170" s="8"/>
      <c r="N170" s="64" t="s">
        <v>32</v>
      </c>
      <c r="O170" s="52" t="s">
        <v>128</v>
      </c>
      <c r="P170" s="19"/>
    </row>
    <row r="171" spans="1:16" ht="39.75" customHeight="1" x14ac:dyDescent="0.2">
      <c r="A171" s="20"/>
      <c r="B171" s="62"/>
      <c r="C171" s="7" t="s">
        <v>8</v>
      </c>
      <c r="D171" s="8">
        <f>E171+F171+H171+I171+G171</f>
        <v>0</v>
      </c>
      <c r="E171" s="8"/>
      <c r="F171" s="8"/>
      <c r="G171" s="8"/>
      <c r="H171" s="8"/>
      <c r="I171" s="8"/>
      <c r="J171" s="8"/>
      <c r="K171" s="8"/>
      <c r="L171" s="8"/>
      <c r="M171" s="8"/>
      <c r="N171" s="59"/>
      <c r="O171" s="43"/>
      <c r="P171" s="19"/>
    </row>
    <row r="172" spans="1:16" ht="41.25" customHeight="1" x14ac:dyDescent="0.2">
      <c r="A172" s="20"/>
      <c r="B172" s="62"/>
      <c r="C172" s="7" t="s">
        <v>9</v>
      </c>
      <c r="D172" s="8">
        <f>E172+F172+H172+I172+G172</f>
        <v>866484</v>
      </c>
      <c r="E172" s="18">
        <v>193657</v>
      </c>
      <c r="F172" s="18">
        <v>156124</v>
      </c>
      <c r="G172" s="18">
        <v>516703</v>
      </c>
      <c r="H172" s="18">
        <v>0</v>
      </c>
      <c r="I172" s="18">
        <v>0</v>
      </c>
      <c r="J172" s="18"/>
      <c r="K172" s="18"/>
      <c r="L172" s="18"/>
      <c r="M172" s="18"/>
      <c r="N172" s="59"/>
      <c r="O172" s="43"/>
      <c r="P172" s="19"/>
    </row>
    <row r="173" spans="1:16" ht="44.25" customHeight="1" x14ac:dyDescent="0.2">
      <c r="A173" s="20"/>
      <c r="B173" s="62"/>
      <c r="C173" s="7" t="s">
        <v>10</v>
      </c>
      <c r="D173" s="8">
        <f>E173+F173+H173+I173+G173</f>
        <v>0</v>
      </c>
      <c r="E173" s="8"/>
      <c r="F173" s="8"/>
      <c r="G173" s="8"/>
      <c r="H173" s="8"/>
      <c r="I173" s="8"/>
      <c r="J173" s="8"/>
      <c r="K173" s="8"/>
      <c r="L173" s="8"/>
      <c r="M173" s="8"/>
      <c r="N173" s="59"/>
      <c r="O173" s="43"/>
      <c r="P173" s="19"/>
    </row>
    <row r="174" spans="1:16" ht="38.25" customHeight="1" x14ac:dyDescent="0.2">
      <c r="A174" s="21"/>
      <c r="B174" s="63"/>
      <c r="C174" s="13" t="s">
        <v>11</v>
      </c>
      <c r="D174" s="8">
        <f t="shared" ref="D174:M174" si="40">D170+D171+D172+D173</f>
        <v>866484</v>
      </c>
      <c r="E174" s="8">
        <f t="shared" si="40"/>
        <v>193657</v>
      </c>
      <c r="F174" s="8">
        <f t="shared" si="40"/>
        <v>156124</v>
      </c>
      <c r="G174" s="8">
        <f t="shared" si="40"/>
        <v>516703</v>
      </c>
      <c r="H174" s="8">
        <v>0</v>
      </c>
      <c r="I174" s="8">
        <f t="shared" si="40"/>
        <v>0</v>
      </c>
      <c r="J174" s="8"/>
      <c r="K174" s="8">
        <f t="shared" si="40"/>
        <v>0</v>
      </c>
      <c r="L174" s="8"/>
      <c r="M174" s="8">
        <f t="shared" si="40"/>
        <v>0</v>
      </c>
      <c r="N174" s="60"/>
      <c r="O174" s="44"/>
      <c r="P174" s="19"/>
    </row>
    <row r="175" spans="1:16" ht="38.25" customHeight="1" x14ac:dyDescent="0.2">
      <c r="A175" s="33">
        <v>19</v>
      </c>
      <c r="B175" s="57" t="s">
        <v>60</v>
      </c>
      <c r="C175" s="7" t="s">
        <v>7</v>
      </c>
      <c r="D175" s="8">
        <f>E175+F175+H175+I175+G175</f>
        <v>0</v>
      </c>
      <c r="E175" s="8"/>
      <c r="F175" s="8"/>
      <c r="G175" s="8"/>
      <c r="H175" s="8"/>
      <c r="I175" s="8"/>
      <c r="J175" s="8"/>
      <c r="K175" s="8"/>
      <c r="L175" s="8"/>
      <c r="M175" s="8"/>
      <c r="N175" s="65" t="s">
        <v>61</v>
      </c>
      <c r="O175" s="42" t="s">
        <v>122</v>
      </c>
      <c r="P175" s="19"/>
    </row>
    <row r="176" spans="1:16" ht="38.25" customHeight="1" x14ac:dyDescent="0.2">
      <c r="A176" s="34"/>
      <c r="B176" s="47"/>
      <c r="C176" s="7" t="s">
        <v>8</v>
      </c>
      <c r="D176" s="8">
        <f>E176+F176+H176+I176+G176</f>
        <v>0</v>
      </c>
      <c r="E176" s="8"/>
      <c r="F176" s="8"/>
      <c r="G176" s="8"/>
      <c r="H176" s="8"/>
      <c r="I176" s="8"/>
      <c r="J176" s="8"/>
      <c r="K176" s="8"/>
      <c r="L176" s="8"/>
      <c r="M176" s="8"/>
      <c r="N176" s="66"/>
      <c r="O176" s="43"/>
      <c r="P176" s="19"/>
    </row>
    <row r="177" spans="1:16" ht="38.25" customHeight="1" x14ac:dyDescent="0.2">
      <c r="A177" s="34"/>
      <c r="B177" s="47"/>
      <c r="C177" s="7" t="s">
        <v>9</v>
      </c>
      <c r="D177" s="8">
        <f>E177+F177+H177+I177+G177</f>
        <v>0</v>
      </c>
      <c r="E177" s="18">
        <v>0</v>
      </c>
      <c r="F177" s="18">
        <v>0</v>
      </c>
      <c r="G177" s="18">
        <v>0</v>
      </c>
      <c r="H177" s="18">
        <v>0</v>
      </c>
      <c r="I177" s="18">
        <v>0</v>
      </c>
      <c r="J177" s="18"/>
      <c r="K177" s="18"/>
      <c r="L177" s="18"/>
      <c r="M177" s="18"/>
      <c r="N177" s="66"/>
      <c r="O177" s="43"/>
      <c r="P177" s="19"/>
    </row>
    <row r="178" spans="1:16" ht="38.25" customHeight="1" x14ac:dyDescent="0.2">
      <c r="A178" s="34"/>
      <c r="B178" s="47"/>
      <c r="C178" s="7" t="s">
        <v>10</v>
      </c>
      <c r="D178" s="8">
        <f>E178+F178+H178+I178+G178</f>
        <v>0</v>
      </c>
      <c r="E178" s="8"/>
      <c r="F178" s="8"/>
      <c r="G178" s="8"/>
      <c r="H178" s="8"/>
      <c r="I178" s="8"/>
      <c r="J178" s="8"/>
      <c r="K178" s="8"/>
      <c r="L178" s="8"/>
      <c r="M178" s="8"/>
      <c r="N178" s="66"/>
      <c r="O178" s="43"/>
      <c r="P178" s="19"/>
    </row>
    <row r="179" spans="1:16" ht="38.25" customHeight="1" x14ac:dyDescent="0.2">
      <c r="A179" s="35"/>
      <c r="B179" s="48"/>
      <c r="C179" s="13" t="s">
        <v>11</v>
      </c>
      <c r="D179" s="8">
        <f t="shared" ref="D179:M179" si="41">D175+D176+D177+D178</f>
        <v>0</v>
      </c>
      <c r="E179" s="8">
        <f t="shared" si="41"/>
        <v>0</v>
      </c>
      <c r="F179" s="8">
        <f t="shared" si="41"/>
        <v>0</v>
      </c>
      <c r="G179" s="8">
        <f t="shared" si="41"/>
        <v>0</v>
      </c>
      <c r="H179" s="8">
        <f t="shared" si="41"/>
        <v>0</v>
      </c>
      <c r="I179" s="8">
        <f t="shared" si="41"/>
        <v>0</v>
      </c>
      <c r="J179" s="8"/>
      <c r="K179" s="8">
        <f t="shared" si="41"/>
        <v>0</v>
      </c>
      <c r="L179" s="8"/>
      <c r="M179" s="8">
        <f t="shared" si="41"/>
        <v>0</v>
      </c>
      <c r="N179" s="67"/>
      <c r="O179" s="44"/>
      <c r="P179" s="19"/>
    </row>
    <row r="180" spans="1:16" ht="38.25" customHeight="1" x14ac:dyDescent="0.2">
      <c r="A180" s="33">
        <v>20</v>
      </c>
      <c r="B180" s="57" t="s">
        <v>79</v>
      </c>
      <c r="C180" s="7" t="s">
        <v>7</v>
      </c>
      <c r="D180" s="18">
        <f>E180+F180+H180+I180+G180</f>
        <v>52250000</v>
      </c>
      <c r="E180" s="18"/>
      <c r="F180" s="18">
        <v>52250000</v>
      </c>
      <c r="G180" s="8">
        <v>0</v>
      </c>
      <c r="H180" s="8"/>
      <c r="I180" s="8"/>
      <c r="J180" s="8"/>
      <c r="K180" s="8"/>
      <c r="L180" s="8"/>
      <c r="M180" s="8"/>
      <c r="N180" s="58" t="s">
        <v>33</v>
      </c>
      <c r="O180" s="42"/>
      <c r="P180" s="19"/>
    </row>
    <row r="181" spans="1:16" ht="38.25" customHeight="1" x14ac:dyDescent="0.2">
      <c r="A181" s="34"/>
      <c r="B181" s="47"/>
      <c r="C181" s="7" t="s">
        <v>8</v>
      </c>
      <c r="D181" s="8">
        <f>E181+F181+H181+I181+G181</f>
        <v>0</v>
      </c>
      <c r="E181" s="8"/>
      <c r="F181" s="8"/>
      <c r="G181" s="8"/>
      <c r="H181" s="8"/>
      <c r="I181" s="8"/>
      <c r="J181" s="8"/>
      <c r="K181" s="8"/>
      <c r="L181" s="8"/>
      <c r="M181" s="8"/>
      <c r="N181" s="59"/>
      <c r="O181" s="43"/>
      <c r="P181" s="19"/>
    </row>
    <row r="182" spans="1:16" ht="38.25" customHeight="1" x14ac:dyDescent="0.2">
      <c r="A182" s="34"/>
      <c r="B182" s="47"/>
      <c r="C182" s="7" t="s">
        <v>9</v>
      </c>
      <c r="D182" s="8">
        <f>E182+F182+H182+I182+G182</f>
        <v>2750000</v>
      </c>
      <c r="E182" s="18">
        <v>0</v>
      </c>
      <c r="F182" s="18">
        <v>2750000</v>
      </c>
      <c r="G182" s="18">
        <v>0</v>
      </c>
      <c r="H182" s="18">
        <v>0</v>
      </c>
      <c r="I182" s="18">
        <v>0</v>
      </c>
      <c r="J182" s="18"/>
      <c r="K182" s="18"/>
      <c r="L182" s="18"/>
      <c r="M182" s="18"/>
      <c r="N182" s="59"/>
      <c r="O182" s="43"/>
      <c r="P182" s="19"/>
    </row>
    <row r="183" spans="1:16" ht="38.25" customHeight="1" x14ac:dyDescent="0.2">
      <c r="A183" s="34"/>
      <c r="B183" s="47"/>
      <c r="C183" s="7" t="s">
        <v>10</v>
      </c>
      <c r="D183" s="8">
        <f>E183+F183+H183+I183+G183</f>
        <v>0</v>
      </c>
      <c r="E183" s="8"/>
      <c r="F183" s="8"/>
      <c r="G183" s="8"/>
      <c r="H183" s="8"/>
      <c r="I183" s="8"/>
      <c r="J183" s="8"/>
      <c r="K183" s="8"/>
      <c r="L183" s="8"/>
      <c r="M183" s="8"/>
      <c r="N183" s="59"/>
      <c r="O183" s="43"/>
      <c r="P183" s="19"/>
    </row>
    <row r="184" spans="1:16" ht="38.25" customHeight="1" x14ac:dyDescent="0.2">
      <c r="A184" s="35"/>
      <c r="B184" s="48"/>
      <c r="C184" s="13" t="s">
        <v>11</v>
      </c>
      <c r="D184" s="8">
        <f>D180+D181+D182+D183</f>
        <v>55000000</v>
      </c>
      <c r="E184" s="8">
        <f>E180+E181+E182+E183</f>
        <v>0</v>
      </c>
      <c r="F184" s="8">
        <f>F180+F181+F182+F183</f>
        <v>55000000</v>
      </c>
      <c r="G184" s="8">
        <v>0</v>
      </c>
      <c r="H184" s="8">
        <f>H180+H181+H182+H183</f>
        <v>0</v>
      </c>
      <c r="I184" s="8">
        <f>I180+I181+I182+I183</f>
        <v>0</v>
      </c>
      <c r="J184" s="8"/>
      <c r="K184" s="8">
        <f>K180+K181+K182+K183</f>
        <v>0</v>
      </c>
      <c r="L184" s="8"/>
      <c r="M184" s="8">
        <f>M180+M181+M182+M183</f>
        <v>0</v>
      </c>
      <c r="N184" s="60"/>
      <c r="O184" s="44"/>
      <c r="P184" s="19"/>
    </row>
    <row r="185" spans="1:16" ht="38.25" customHeight="1" x14ac:dyDescent="0.2">
      <c r="A185" s="33">
        <v>21</v>
      </c>
      <c r="B185" s="57" t="s">
        <v>83</v>
      </c>
      <c r="C185" s="7" t="s">
        <v>7</v>
      </c>
      <c r="D185" s="18">
        <f>E185+F185+H185+I185+G185</f>
        <v>414498</v>
      </c>
      <c r="E185" s="18"/>
      <c r="F185" s="18">
        <v>0</v>
      </c>
      <c r="G185" s="8">
        <v>414498</v>
      </c>
      <c r="H185" s="8"/>
      <c r="I185" s="8"/>
      <c r="J185" s="8"/>
      <c r="K185" s="8"/>
      <c r="L185" s="8"/>
      <c r="M185" s="8"/>
      <c r="N185" s="58" t="s">
        <v>33</v>
      </c>
      <c r="O185" s="42"/>
      <c r="P185" s="19"/>
    </row>
    <row r="186" spans="1:16" ht="38.25" customHeight="1" x14ac:dyDescent="0.2">
      <c r="A186" s="34"/>
      <c r="B186" s="47"/>
      <c r="C186" s="7" t="s">
        <v>8</v>
      </c>
      <c r="D186" s="8">
        <f>E186+F186+H186+I186+G186</f>
        <v>0</v>
      </c>
      <c r="E186" s="8"/>
      <c r="F186" s="8"/>
      <c r="G186" s="8"/>
      <c r="H186" s="8"/>
      <c r="I186" s="8"/>
      <c r="J186" s="8"/>
      <c r="K186" s="8"/>
      <c r="L186" s="8"/>
      <c r="M186" s="8"/>
      <c r="N186" s="59"/>
      <c r="O186" s="43"/>
      <c r="P186" s="19"/>
    </row>
    <row r="187" spans="1:16" ht="38.25" customHeight="1" x14ac:dyDescent="0.2">
      <c r="A187" s="34"/>
      <c r="B187" s="47"/>
      <c r="C187" s="7" t="s">
        <v>9</v>
      </c>
      <c r="D187" s="8">
        <f>E187+F187+H187+I187+G187</f>
        <v>0</v>
      </c>
      <c r="E187" s="18">
        <v>0</v>
      </c>
      <c r="F187" s="18">
        <v>0</v>
      </c>
      <c r="G187" s="18">
        <v>0</v>
      </c>
      <c r="H187" s="18">
        <v>0</v>
      </c>
      <c r="I187" s="18">
        <v>0</v>
      </c>
      <c r="J187" s="18"/>
      <c r="K187" s="18"/>
      <c r="L187" s="18"/>
      <c r="M187" s="18"/>
      <c r="N187" s="59"/>
      <c r="O187" s="43"/>
      <c r="P187" s="19"/>
    </row>
    <row r="188" spans="1:16" ht="38.25" customHeight="1" x14ac:dyDescent="0.2">
      <c r="A188" s="34"/>
      <c r="B188" s="47"/>
      <c r="C188" s="7" t="s">
        <v>10</v>
      </c>
      <c r="D188" s="8">
        <f>E188+F188+H188+I188+G188</f>
        <v>0</v>
      </c>
      <c r="E188" s="8"/>
      <c r="F188" s="8"/>
      <c r="G188" s="8"/>
      <c r="H188" s="8"/>
      <c r="I188" s="8"/>
      <c r="J188" s="8"/>
      <c r="K188" s="8"/>
      <c r="L188" s="8"/>
      <c r="M188" s="8"/>
      <c r="N188" s="59"/>
      <c r="O188" s="43"/>
      <c r="P188" s="19"/>
    </row>
    <row r="189" spans="1:16" ht="38.25" customHeight="1" x14ac:dyDescent="0.2">
      <c r="A189" s="35"/>
      <c r="B189" s="48"/>
      <c r="C189" s="13" t="s">
        <v>11</v>
      </c>
      <c r="D189" s="8">
        <f t="shared" ref="D189:M189" si="42">D185+D186+D187+D188</f>
        <v>414498</v>
      </c>
      <c r="E189" s="8">
        <f t="shared" si="42"/>
        <v>0</v>
      </c>
      <c r="F189" s="8">
        <f t="shared" si="42"/>
        <v>0</v>
      </c>
      <c r="G189" s="8">
        <f t="shared" si="42"/>
        <v>414498</v>
      </c>
      <c r="H189" s="8">
        <f t="shared" si="42"/>
        <v>0</v>
      </c>
      <c r="I189" s="8">
        <f t="shared" si="42"/>
        <v>0</v>
      </c>
      <c r="J189" s="8"/>
      <c r="K189" s="8">
        <f t="shared" si="42"/>
        <v>0</v>
      </c>
      <c r="L189" s="8"/>
      <c r="M189" s="8">
        <f t="shared" si="42"/>
        <v>0</v>
      </c>
      <c r="N189" s="60"/>
      <c r="O189" s="44"/>
      <c r="P189" s="19"/>
    </row>
    <row r="190" spans="1:16" ht="38.25" customHeight="1" x14ac:dyDescent="0.2">
      <c r="A190" s="33">
        <v>22</v>
      </c>
      <c r="B190" s="57" t="s">
        <v>84</v>
      </c>
      <c r="C190" s="7" t="s">
        <v>7</v>
      </c>
      <c r="D190" s="18">
        <f>E190+F190+H190+I190+G190</f>
        <v>0</v>
      </c>
      <c r="E190" s="18"/>
      <c r="F190" s="18">
        <v>0</v>
      </c>
      <c r="G190" s="8">
        <v>0</v>
      </c>
      <c r="H190" s="8"/>
      <c r="I190" s="8"/>
      <c r="J190" s="8"/>
      <c r="K190" s="8"/>
      <c r="L190" s="8"/>
      <c r="M190" s="8"/>
      <c r="N190" s="58" t="s">
        <v>33</v>
      </c>
      <c r="O190" s="42"/>
      <c r="P190" s="19"/>
    </row>
    <row r="191" spans="1:16" ht="38.25" customHeight="1" x14ac:dyDescent="0.2">
      <c r="A191" s="34"/>
      <c r="B191" s="47"/>
      <c r="C191" s="7" t="s">
        <v>8</v>
      </c>
      <c r="D191" s="8">
        <f>E191+F191+H191+I191+G191</f>
        <v>0</v>
      </c>
      <c r="E191" s="8"/>
      <c r="F191" s="8"/>
      <c r="G191" s="8"/>
      <c r="H191" s="8"/>
      <c r="I191" s="8"/>
      <c r="J191" s="8"/>
      <c r="K191" s="8"/>
      <c r="L191" s="8"/>
      <c r="M191" s="8"/>
      <c r="N191" s="59"/>
      <c r="O191" s="43"/>
      <c r="P191" s="19"/>
    </row>
    <row r="192" spans="1:16" ht="38.25" customHeight="1" x14ac:dyDescent="0.2">
      <c r="A192" s="34"/>
      <c r="B192" s="47"/>
      <c r="C192" s="7" t="s">
        <v>9</v>
      </c>
      <c r="D192" s="8">
        <f>E192+F192+H192+I192+G192</f>
        <v>3698467</v>
      </c>
      <c r="E192" s="18">
        <v>0</v>
      </c>
      <c r="F192" s="18">
        <v>3698467</v>
      </c>
      <c r="G192" s="18">
        <v>0</v>
      </c>
      <c r="H192" s="18">
        <v>0</v>
      </c>
      <c r="I192" s="18">
        <v>0</v>
      </c>
      <c r="J192" s="18"/>
      <c r="K192" s="18"/>
      <c r="L192" s="18"/>
      <c r="M192" s="18"/>
      <c r="N192" s="59"/>
      <c r="O192" s="43"/>
      <c r="P192" s="19"/>
    </row>
    <row r="193" spans="1:16" ht="38.25" customHeight="1" x14ac:dyDescent="0.2">
      <c r="A193" s="34"/>
      <c r="B193" s="47"/>
      <c r="C193" s="7" t="s">
        <v>10</v>
      </c>
      <c r="D193" s="8">
        <f>E193+F193+H193+I193+G193</f>
        <v>0</v>
      </c>
      <c r="E193" s="8"/>
      <c r="F193" s="8"/>
      <c r="G193" s="8"/>
      <c r="H193" s="8"/>
      <c r="I193" s="8"/>
      <c r="J193" s="8"/>
      <c r="K193" s="8"/>
      <c r="L193" s="8"/>
      <c r="M193" s="8"/>
      <c r="N193" s="59"/>
      <c r="O193" s="43"/>
      <c r="P193" s="19"/>
    </row>
    <row r="194" spans="1:16" ht="38.25" customHeight="1" x14ac:dyDescent="0.2">
      <c r="A194" s="35"/>
      <c r="B194" s="48"/>
      <c r="C194" s="13" t="s">
        <v>11</v>
      </c>
      <c r="D194" s="8">
        <f>D190+D191+D192+D193</f>
        <v>3698467</v>
      </c>
      <c r="E194" s="8">
        <f>E190+E191+E192+E193</f>
        <v>0</v>
      </c>
      <c r="F194" s="8">
        <f>F190+F191+F192+F193</f>
        <v>3698467</v>
      </c>
      <c r="G194" s="8">
        <v>0</v>
      </c>
      <c r="H194" s="8">
        <f>H190+H191+H192+H193</f>
        <v>0</v>
      </c>
      <c r="I194" s="8">
        <f>I190+I191+I192+I193</f>
        <v>0</v>
      </c>
      <c r="J194" s="8"/>
      <c r="K194" s="8">
        <f>K190+K191+K192+K193</f>
        <v>0</v>
      </c>
      <c r="L194" s="8"/>
      <c r="M194" s="8">
        <f>M190+M191+M192+M193</f>
        <v>0</v>
      </c>
      <c r="N194" s="60"/>
      <c r="O194" s="44"/>
      <c r="P194" s="19"/>
    </row>
    <row r="195" spans="1:16" ht="38.25" customHeight="1" x14ac:dyDescent="0.2">
      <c r="A195" s="33">
        <v>23</v>
      </c>
      <c r="B195" s="57" t="s">
        <v>85</v>
      </c>
      <c r="C195" s="7" t="s">
        <v>7</v>
      </c>
      <c r="D195" s="18">
        <f>E195+F195+H195+I195+G195</f>
        <v>0</v>
      </c>
      <c r="E195" s="18"/>
      <c r="F195" s="18">
        <v>0</v>
      </c>
      <c r="G195" s="8">
        <v>0</v>
      </c>
      <c r="H195" s="8"/>
      <c r="I195" s="8"/>
      <c r="J195" s="8"/>
      <c r="K195" s="8"/>
      <c r="L195" s="8"/>
      <c r="M195" s="8"/>
      <c r="N195" s="58" t="s">
        <v>33</v>
      </c>
      <c r="O195" s="42"/>
      <c r="P195" s="19"/>
    </row>
    <row r="196" spans="1:16" ht="38.25" customHeight="1" x14ac:dyDescent="0.2">
      <c r="A196" s="34"/>
      <c r="B196" s="47"/>
      <c r="C196" s="7" t="s">
        <v>8</v>
      </c>
      <c r="D196" s="8">
        <f>E196+F196+H196+I196+G196</f>
        <v>0</v>
      </c>
      <c r="E196" s="8"/>
      <c r="F196" s="8"/>
      <c r="G196" s="8"/>
      <c r="H196" s="8"/>
      <c r="I196" s="8"/>
      <c r="J196" s="8"/>
      <c r="K196" s="8"/>
      <c r="L196" s="8"/>
      <c r="M196" s="8"/>
      <c r="N196" s="59"/>
      <c r="O196" s="43"/>
      <c r="P196" s="19"/>
    </row>
    <row r="197" spans="1:16" ht="38.25" customHeight="1" x14ac:dyDescent="0.2">
      <c r="A197" s="34"/>
      <c r="B197" s="47"/>
      <c r="C197" s="7" t="s">
        <v>9</v>
      </c>
      <c r="D197" s="8">
        <f>E197+F197+H197+I197+G197</f>
        <v>46486</v>
      </c>
      <c r="E197" s="18">
        <v>0</v>
      </c>
      <c r="F197" s="18">
        <v>46486</v>
      </c>
      <c r="G197" s="18">
        <v>0</v>
      </c>
      <c r="H197" s="18">
        <v>0</v>
      </c>
      <c r="I197" s="18">
        <v>0</v>
      </c>
      <c r="J197" s="18"/>
      <c r="K197" s="18"/>
      <c r="L197" s="18"/>
      <c r="M197" s="18"/>
      <c r="N197" s="59"/>
      <c r="O197" s="43"/>
      <c r="P197" s="19"/>
    </row>
    <row r="198" spans="1:16" ht="38.25" customHeight="1" x14ac:dyDescent="0.2">
      <c r="A198" s="34"/>
      <c r="B198" s="47"/>
      <c r="C198" s="7" t="s">
        <v>10</v>
      </c>
      <c r="D198" s="8">
        <f>E198+F198+H198+I198+G198</f>
        <v>0</v>
      </c>
      <c r="E198" s="8"/>
      <c r="F198" s="8"/>
      <c r="G198" s="8"/>
      <c r="H198" s="8"/>
      <c r="I198" s="8"/>
      <c r="J198" s="8"/>
      <c r="K198" s="8"/>
      <c r="L198" s="8"/>
      <c r="M198" s="8"/>
      <c r="N198" s="59"/>
      <c r="O198" s="43"/>
      <c r="P198" s="19"/>
    </row>
    <row r="199" spans="1:16" ht="38.25" customHeight="1" x14ac:dyDescent="0.2">
      <c r="A199" s="35"/>
      <c r="B199" s="48"/>
      <c r="C199" s="13" t="s">
        <v>11</v>
      </c>
      <c r="D199" s="8">
        <f>D195+D196+D197+D198</f>
        <v>46486</v>
      </c>
      <c r="E199" s="8">
        <f>E195+E196+E197+E198</f>
        <v>0</v>
      </c>
      <c r="F199" s="8">
        <f>F195+F196+F197+F198</f>
        <v>46486</v>
      </c>
      <c r="G199" s="8">
        <v>0</v>
      </c>
      <c r="H199" s="8">
        <f>H195+H196+H197+H198</f>
        <v>0</v>
      </c>
      <c r="I199" s="8">
        <f>I195+I196+I197+I198</f>
        <v>0</v>
      </c>
      <c r="J199" s="8"/>
      <c r="K199" s="8">
        <f>K195+K196+K197+K198</f>
        <v>0</v>
      </c>
      <c r="L199" s="8"/>
      <c r="M199" s="8">
        <f>M195+M196+M197+M198</f>
        <v>0</v>
      </c>
      <c r="N199" s="60"/>
      <c r="O199" s="44"/>
      <c r="P199" s="19"/>
    </row>
    <row r="200" spans="1:16" ht="38.25" customHeight="1" x14ac:dyDescent="0.2">
      <c r="A200" s="33">
        <v>24</v>
      </c>
      <c r="B200" s="57" t="s">
        <v>86</v>
      </c>
      <c r="C200" s="7" t="s">
        <v>7</v>
      </c>
      <c r="D200" s="18">
        <f>E200+F200+H200+I200+G200</f>
        <v>2503261</v>
      </c>
      <c r="E200" s="18"/>
      <c r="F200" s="18">
        <v>2503261</v>
      </c>
      <c r="G200" s="8">
        <v>0</v>
      </c>
      <c r="H200" s="8"/>
      <c r="I200" s="8"/>
      <c r="J200" s="8"/>
      <c r="K200" s="8"/>
      <c r="L200" s="8"/>
      <c r="M200" s="8"/>
      <c r="N200" s="58" t="s">
        <v>33</v>
      </c>
      <c r="O200" s="42"/>
      <c r="P200" s="19"/>
    </row>
    <row r="201" spans="1:16" ht="38.25" customHeight="1" x14ac:dyDescent="0.2">
      <c r="A201" s="34"/>
      <c r="B201" s="47"/>
      <c r="C201" s="7" t="s">
        <v>8</v>
      </c>
      <c r="D201" s="8">
        <f>E201+F201+H201+I201+G201</f>
        <v>0</v>
      </c>
      <c r="E201" s="8"/>
      <c r="F201" s="8"/>
      <c r="G201" s="8"/>
      <c r="H201" s="8"/>
      <c r="I201" s="8"/>
      <c r="J201" s="8"/>
      <c r="K201" s="8"/>
      <c r="L201" s="8"/>
      <c r="M201" s="8"/>
      <c r="N201" s="59"/>
      <c r="O201" s="43"/>
      <c r="P201" s="19"/>
    </row>
    <row r="202" spans="1:16" ht="38.25" customHeight="1" x14ac:dyDescent="0.2">
      <c r="A202" s="34"/>
      <c r="B202" s="47"/>
      <c r="C202" s="7" t="s">
        <v>9</v>
      </c>
      <c r="D202" s="8">
        <f>E202+F202+H202+I202+G202</f>
        <v>131751</v>
      </c>
      <c r="E202" s="18">
        <v>0</v>
      </c>
      <c r="F202" s="18">
        <v>131751</v>
      </c>
      <c r="G202" s="18">
        <v>0</v>
      </c>
      <c r="H202" s="18">
        <v>0</v>
      </c>
      <c r="I202" s="18">
        <v>0</v>
      </c>
      <c r="J202" s="18"/>
      <c r="K202" s="18"/>
      <c r="L202" s="18"/>
      <c r="M202" s="18"/>
      <c r="N202" s="59"/>
      <c r="O202" s="43"/>
      <c r="P202" s="19"/>
    </row>
    <row r="203" spans="1:16" ht="38.25" customHeight="1" x14ac:dyDescent="0.2">
      <c r="A203" s="34"/>
      <c r="B203" s="47"/>
      <c r="C203" s="7" t="s">
        <v>10</v>
      </c>
      <c r="D203" s="8">
        <f>E203+F203+H203+I203+G203</f>
        <v>0</v>
      </c>
      <c r="E203" s="8"/>
      <c r="F203" s="8"/>
      <c r="G203" s="8"/>
      <c r="H203" s="8"/>
      <c r="I203" s="8"/>
      <c r="J203" s="8"/>
      <c r="K203" s="8"/>
      <c r="L203" s="8"/>
      <c r="M203" s="8"/>
      <c r="N203" s="59"/>
      <c r="O203" s="43"/>
      <c r="P203" s="19"/>
    </row>
    <row r="204" spans="1:16" ht="38.25" customHeight="1" x14ac:dyDescent="0.2">
      <c r="A204" s="35"/>
      <c r="B204" s="48"/>
      <c r="C204" s="13" t="s">
        <v>11</v>
      </c>
      <c r="D204" s="8">
        <f>D200+D201+D202+D203</f>
        <v>2635012</v>
      </c>
      <c r="E204" s="8">
        <f>E200+E201+E202+E203</f>
        <v>0</v>
      </c>
      <c r="F204" s="8">
        <f>F200+F201+F202+F203</f>
        <v>2635012</v>
      </c>
      <c r="G204" s="8">
        <v>0</v>
      </c>
      <c r="H204" s="8">
        <f>H200+H201+H202+H203</f>
        <v>0</v>
      </c>
      <c r="I204" s="8">
        <f>I200+I201+I202+I203</f>
        <v>0</v>
      </c>
      <c r="J204" s="8"/>
      <c r="K204" s="8">
        <f>K200+K201+K202+K203</f>
        <v>0</v>
      </c>
      <c r="L204" s="8"/>
      <c r="M204" s="8">
        <f>M200+M201+M202+M203</f>
        <v>0</v>
      </c>
      <c r="N204" s="60"/>
      <c r="O204" s="44"/>
      <c r="P204" s="19"/>
    </row>
    <row r="205" spans="1:16" ht="39" customHeight="1" x14ac:dyDescent="0.2">
      <c r="A205" s="33">
        <v>25</v>
      </c>
      <c r="B205" s="57" t="s">
        <v>90</v>
      </c>
      <c r="C205" s="7" t="s">
        <v>7</v>
      </c>
      <c r="D205" s="18">
        <f>E205+F205+H205+I205+G205</f>
        <v>0</v>
      </c>
      <c r="E205" s="18"/>
      <c r="F205" s="18">
        <v>0</v>
      </c>
      <c r="G205" s="8">
        <v>0</v>
      </c>
      <c r="H205" s="8"/>
      <c r="I205" s="8"/>
      <c r="J205" s="8"/>
      <c r="K205" s="8"/>
      <c r="L205" s="8"/>
      <c r="M205" s="8"/>
      <c r="N205" s="39" t="s">
        <v>33</v>
      </c>
      <c r="O205" s="42"/>
      <c r="P205" s="19"/>
    </row>
    <row r="206" spans="1:16" ht="39" customHeight="1" x14ac:dyDescent="0.2">
      <c r="A206" s="34"/>
      <c r="B206" s="37"/>
      <c r="C206" s="7" t="s">
        <v>8</v>
      </c>
      <c r="D206" s="8">
        <f>E206+F206+H206+I206+G206</f>
        <v>0</v>
      </c>
      <c r="E206" s="8"/>
      <c r="F206" s="8"/>
      <c r="G206" s="8"/>
      <c r="H206" s="8"/>
      <c r="I206" s="8"/>
      <c r="J206" s="8"/>
      <c r="K206" s="8"/>
      <c r="L206" s="8"/>
      <c r="M206" s="8"/>
      <c r="N206" s="40"/>
      <c r="O206" s="43"/>
      <c r="P206" s="19"/>
    </row>
    <row r="207" spans="1:16" ht="39" customHeight="1" x14ac:dyDescent="0.2">
      <c r="A207" s="34"/>
      <c r="B207" s="37"/>
      <c r="C207" s="7" t="s">
        <v>9</v>
      </c>
      <c r="D207" s="8">
        <f>E207+F207+H207+I207+G207</f>
        <v>2991588</v>
      </c>
      <c r="E207" s="18">
        <v>0</v>
      </c>
      <c r="F207" s="18">
        <v>2991588</v>
      </c>
      <c r="G207" s="18">
        <v>0</v>
      </c>
      <c r="H207" s="18">
        <v>0</v>
      </c>
      <c r="I207" s="18">
        <v>0</v>
      </c>
      <c r="J207" s="18"/>
      <c r="K207" s="18"/>
      <c r="L207" s="18"/>
      <c r="M207" s="18"/>
      <c r="N207" s="40"/>
      <c r="O207" s="43"/>
      <c r="P207" s="19"/>
    </row>
    <row r="208" spans="1:16" ht="39" customHeight="1" x14ac:dyDescent="0.2">
      <c r="A208" s="34"/>
      <c r="B208" s="37"/>
      <c r="C208" s="7" t="s">
        <v>10</v>
      </c>
      <c r="D208" s="8">
        <f>E208+F208+H208+I208+G208</f>
        <v>0</v>
      </c>
      <c r="E208" s="8"/>
      <c r="F208" s="8"/>
      <c r="G208" s="8"/>
      <c r="H208" s="8"/>
      <c r="I208" s="8"/>
      <c r="J208" s="8"/>
      <c r="K208" s="8"/>
      <c r="L208" s="8"/>
      <c r="M208" s="8"/>
      <c r="N208" s="40"/>
      <c r="O208" s="43"/>
      <c r="P208" s="19"/>
    </row>
    <row r="209" spans="1:16" ht="39" customHeight="1" x14ac:dyDescent="0.2">
      <c r="A209" s="35"/>
      <c r="B209" s="38"/>
      <c r="C209" s="13" t="s">
        <v>11</v>
      </c>
      <c r="D209" s="8">
        <f t="shared" ref="D209:M209" si="43">D205+D206+D207+D208</f>
        <v>2991588</v>
      </c>
      <c r="E209" s="8">
        <f t="shared" si="43"/>
        <v>0</v>
      </c>
      <c r="F209" s="8">
        <f t="shared" si="43"/>
        <v>2991588</v>
      </c>
      <c r="G209" s="8">
        <v>0</v>
      </c>
      <c r="H209" s="8">
        <f t="shared" si="43"/>
        <v>0</v>
      </c>
      <c r="I209" s="8">
        <f t="shared" si="43"/>
        <v>0</v>
      </c>
      <c r="J209" s="8"/>
      <c r="K209" s="8">
        <f t="shared" si="43"/>
        <v>0</v>
      </c>
      <c r="L209" s="8"/>
      <c r="M209" s="8">
        <f t="shared" si="43"/>
        <v>0</v>
      </c>
      <c r="N209" s="41"/>
      <c r="O209" s="44"/>
      <c r="P209" s="19"/>
    </row>
    <row r="210" spans="1:16" ht="39" customHeight="1" x14ac:dyDescent="0.2">
      <c r="A210" s="33">
        <v>26</v>
      </c>
      <c r="B210" s="57" t="s">
        <v>99</v>
      </c>
      <c r="C210" s="7" t="s">
        <v>7</v>
      </c>
      <c r="D210" s="8">
        <f>E210+F210+H210+I210+G210</f>
        <v>360000</v>
      </c>
      <c r="E210" s="18"/>
      <c r="F210" s="18">
        <v>0</v>
      </c>
      <c r="G210" s="18">
        <v>0</v>
      </c>
      <c r="H210" s="18">
        <v>360000</v>
      </c>
      <c r="I210" s="18"/>
      <c r="J210" s="18"/>
      <c r="K210" s="18"/>
      <c r="L210" s="18"/>
      <c r="M210" s="18"/>
      <c r="N210" s="39" t="s">
        <v>33</v>
      </c>
      <c r="O210" s="42"/>
      <c r="P210" s="19"/>
    </row>
    <row r="211" spans="1:16" ht="39" customHeight="1" x14ac:dyDescent="0.2">
      <c r="A211" s="34"/>
      <c r="B211" s="37"/>
      <c r="C211" s="7" t="s">
        <v>8</v>
      </c>
      <c r="D211" s="8">
        <f>E211+F211+H211+I211+G211</f>
        <v>0</v>
      </c>
      <c r="E211" s="18"/>
      <c r="F211" s="18"/>
      <c r="G211" s="18"/>
      <c r="H211" s="18"/>
      <c r="I211" s="18"/>
      <c r="J211" s="18"/>
      <c r="K211" s="18"/>
      <c r="L211" s="18"/>
      <c r="M211" s="18"/>
      <c r="N211" s="40"/>
      <c r="O211" s="43"/>
      <c r="P211" s="19"/>
    </row>
    <row r="212" spans="1:16" ht="39" customHeight="1" x14ac:dyDescent="0.2">
      <c r="A212" s="34"/>
      <c r="B212" s="37"/>
      <c r="C212" s="7" t="s">
        <v>9</v>
      </c>
      <c r="D212" s="8">
        <f>E212+F212+H212+I212+G212</f>
        <v>0</v>
      </c>
      <c r="E212" s="18">
        <v>0</v>
      </c>
      <c r="F212" s="18">
        <v>0</v>
      </c>
      <c r="G212" s="18">
        <v>0</v>
      </c>
      <c r="H212" s="18">
        <v>0</v>
      </c>
      <c r="I212" s="18">
        <v>0</v>
      </c>
      <c r="J212" s="18"/>
      <c r="K212" s="18"/>
      <c r="L212" s="18"/>
      <c r="M212" s="18"/>
      <c r="N212" s="40"/>
      <c r="O212" s="43"/>
      <c r="P212" s="19"/>
    </row>
    <row r="213" spans="1:16" ht="39" customHeight="1" x14ac:dyDescent="0.2">
      <c r="A213" s="34"/>
      <c r="B213" s="37"/>
      <c r="C213" s="7" t="s">
        <v>10</v>
      </c>
      <c r="D213" s="8">
        <f>E213+F213+H213+I213+G213</f>
        <v>0</v>
      </c>
      <c r="E213" s="18"/>
      <c r="F213" s="18"/>
      <c r="G213" s="18"/>
      <c r="H213" s="18"/>
      <c r="I213" s="18"/>
      <c r="J213" s="18"/>
      <c r="K213" s="18"/>
      <c r="L213" s="18"/>
      <c r="M213" s="18"/>
      <c r="N213" s="40"/>
      <c r="O213" s="43"/>
      <c r="P213" s="19"/>
    </row>
    <row r="214" spans="1:16" ht="39" customHeight="1" x14ac:dyDescent="0.2">
      <c r="A214" s="35"/>
      <c r="B214" s="38"/>
      <c r="C214" s="13" t="s">
        <v>11</v>
      </c>
      <c r="D214" s="8">
        <f>D210+D211+D212+D213</f>
        <v>360000</v>
      </c>
      <c r="E214" s="8">
        <f>E210+E211+E212+E213</f>
        <v>0</v>
      </c>
      <c r="F214" s="8">
        <f>F210+F211+F212+F213</f>
        <v>0</v>
      </c>
      <c r="G214" s="8">
        <v>0</v>
      </c>
      <c r="H214" s="8">
        <f>H210+H211+H212+H213</f>
        <v>360000</v>
      </c>
      <c r="I214" s="8">
        <f>I210+I211+I212+I213</f>
        <v>0</v>
      </c>
      <c r="J214" s="8"/>
      <c r="K214" s="8">
        <f>K210+K211+K212+K213</f>
        <v>0</v>
      </c>
      <c r="L214" s="8"/>
      <c r="M214" s="8">
        <f>M210+M211+M212+M213</f>
        <v>0</v>
      </c>
      <c r="N214" s="41"/>
      <c r="O214" s="44"/>
      <c r="P214" s="19"/>
    </row>
    <row r="215" spans="1:16" ht="39" customHeight="1" x14ac:dyDescent="0.2">
      <c r="A215" s="33">
        <v>27</v>
      </c>
      <c r="B215" s="57" t="s">
        <v>119</v>
      </c>
      <c r="C215" s="7" t="s">
        <v>7</v>
      </c>
      <c r="D215" s="8">
        <f>E215+F215+H215+I215+G215</f>
        <v>0</v>
      </c>
      <c r="E215" s="18"/>
      <c r="F215" s="18">
        <v>0</v>
      </c>
      <c r="G215" s="18">
        <v>0</v>
      </c>
      <c r="H215" s="18">
        <v>0</v>
      </c>
      <c r="I215" s="18"/>
      <c r="J215" s="18"/>
      <c r="K215" s="18"/>
      <c r="L215" s="18"/>
      <c r="M215" s="18"/>
      <c r="N215" s="39" t="s">
        <v>33</v>
      </c>
      <c r="O215" s="42"/>
      <c r="P215" s="19"/>
    </row>
    <row r="216" spans="1:16" ht="39" customHeight="1" x14ac:dyDescent="0.2">
      <c r="A216" s="34"/>
      <c r="B216" s="37"/>
      <c r="C216" s="7" t="s">
        <v>8</v>
      </c>
      <c r="D216" s="8">
        <f>E216+F216+H216+I216+G216</f>
        <v>0</v>
      </c>
      <c r="E216" s="18"/>
      <c r="F216" s="18"/>
      <c r="G216" s="18"/>
      <c r="H216" s="18"/>
      <c r="I216" s="18"/>
      <c r="J216" s="18"/>
      <c r="K216" s="18"/>
      <c r="L216" s="18"/>
      <c r="M216" s="18"/>
      <c r="N216" s="40"/>
      <c r="O216" s="43"/>
      <c r="P216" s="19"/>
    </row>
    <row r="217" spans="1:16" ht="39" customHeight="1" x14ac:dyDescent="0.2">
      <c r="A217" s="34"/>
      <c r="B217" s="37"/>
      <c r="C217" s="7" t="s">
        <v>9</v>
      </c>
      <c r="D217" s="8">
        <f>E217+F217+H217+I217+G217</f>
        <v>101000</v>
      </c>
      <c r="E217" s="18">
        <v>0</v>
      </c>
      <c r="F217" s="18">
        <v>0</v>
      </c>
      <c r="G217" s="18">
        <v>0</v>
      </c>
      <c r="H217" s="18">
        <v>0</v>
      </c>
      <c r="I217" s="18">
        <v>101000</v>
      </c>
      <c r="J217" s="18">
        <v>341800</v>
      </c>
      <c r="K217" s="18">
        <v>326467</v>
      </c>
      <c r="L217" s="18">
        <v>326467</v>
      </c>
      <c r="M217" s="18">
        <v>326467</v>
      </c>
      <c r="N217" s="40"/>
      <c r="O217" s="43"/>
      <c r="P217" s="19"/>
    </row>
    <row r="218" spans="1:16" ht="39" customHeight="1" x14ac:dyDescent="0.2">
      <c r="A218" s="34"/>
      <c r="B218" s="37"/>
      <c r="C218" s="7" t="s">
        <v>10</v>
      </c>
      <c r="D218" s="8">
        <f>E218+F218+H218+I218+G218</f>
        <v>0</v>
      </c>
      <c r="E218" s="18"/>
      <c r="F218" s="18"/>
      <c r="G218" s="18"/>
      <c r="H218" s="18"/>
      <c r="I218" s="18"/>
      <c r="J218" s="18"/>
      <c r="K218" s="18"/>
      <c r="L218" s="18"/>
      <c r="M218" s="18"/>
      <c r="N218" s="40"/>
      <c r="O218" s="43"/>
      <c r="P218" s="19"/>
    </row>
    <row r="219" spans="1:16" ht="39" customHeight="1" x14ac:dyDescent="0.2">
      <c r="A219" s="35"/>
      <c r="B219" s="38"/>
      <c r="C219" s="13" t="s">
        <v>11</v>
      </c>
      <c r="D219" s="8">
        <f>D215+D216+D217+D218</f>
        <v>101000</v>
      </c>
      <c r="E219" s="8">
        <f>E215+E216+E217+E218</f>
        <v>0</v>
      </c>
      <c r="F219" s="8">
        <f>F215+F216+F217+F218</f>
        <v>0</v>
      </c>
      <c r="G219" s="8">
        <v>0</v>
      </c>
      <c r="H219" s="8">
        <f t="shared" ref="H219:M219" si="44">H215+H216+H217+H218</f>
        <v>0</v>
      </c>
      <c r="I219" s="8">
        <f t="shared" si="44"/>
        <v>101000</v>
      </c>
      <c r="J219" s="8">
        <f t="shared" si="44"/>
        <v>341800</v>
      </c>
      <c r="K219" s="8">
        <f t="shared" si="44"/>
        <v>326467</v>
      </c>
      <c r="L219" s="8">
        <f t="shared" si="44"/>
        <v>326467</v>
      </c>
      <c r="M219" s="8">
        <f t="shared" si="44"/>
        <v>326467</v>
      </c>
      <c r="N219" s="41"/>
      <c r="O219" s="44"/>
      <c r="P219" s="19"/>
    </row>
    <row r="220" spans="1:16" ht="39" customHeight="1" x14ac:dyDescent="0.2">
      <c r="A220" s="33">
        <v>28</v>
      </c>
      <c r="B220" s="57" t="s">
        <v>120</v>
      </c>
      <c r="C220" s="7" t="s">
        <v>7</v>
      </c>
      <c r="D220" s="8">
        <f>E220+F220+H220+I220+G220</f>
        <v>0</v>
      </c>
      <c r="E220" s="18"/>
      <c r="F220" s="18">
        <v>0</v>
      </c>
      <c r="G220" s="18">
        <v>0</v>
      </c>
      <c r="H220" s="18">
        <v>0</v>
      </c>
      <c r="I220" s="18">
        <v>0</v>
      </c>
      <c r="J220" s="18">
        <v>0</v>
      </c>
      <c r="K220" s="18">
        <f t="shared" ref="K220:M223" si="45">K225+K230+K235</f>
        <v>1511802.2</v>
      </c>
      <c r="L220" s="18">
        <f t="shared" si="45"/>
        <v>0</v>
      </c>
      <c r="M220" s="18">
        <v>0</v>
      </c>
      <c r="N220" s="39" t="s">
        <v>33</v>
      </c>
      <c r="O220" s="52" t="s">
        <v>62</v>
      </c>
      <c r="P220" s="19"/>
    </row>
    <row r="221" spans="1:16" ht="39" customHeight="1" x14ac:dyDescent="0.2">
      <c r="A221" s="34"/>
      <c r="B221" s="37"/>
      <c r="C221" s="7" t="s">
        <v>8</v>
      </c>
      <c r="D221" s="8">
        <f>E221+F221+H221+I221+G221</f>
        <v>0</v>
      </c>
      <c r="E221" s="18"/>
      <c r="F221" s="18"/>
      <c r="G221" s="18"/>
      <c r="H221" s="18"/>
      <c r="I221" s="18"/>
      <c r="J221" s="18"/>
      <c r="K221" s="18">
        <f t="shared" si="45"/>
        <v>0</v>
      </c>
      <c r="L221" s="18">
        <f t="shared" si="45"/>
        <v>0</v>
      </c>
      <c r="M221" s="18">
        <f t="shared" si="45"/>
        <v>0</v>
      </c>
      <c r="N221" s="40"/>
      <c r="O221" s="43"/>
      <c r="P221" s="19"/>
    </row>
    <row r="222" spans="1:16" ht="39" customHeight="1" x14ac:dyDescent="0.2">
      <c r="A222" s="34"/>
      <c r="B222" s="37"/>
      <c r="C222" s="7" t="s">
        <v>9</v>
      </c>
      <c r="D222" s="8">
        <f>E222+F222+H222+I222+G222</f>
        <v>0</v>
      </c>
      <c r="E222" s="18">
        <v>0</v>
      </c>
      <c r="F222" s="18">
        <v>0</v>
      </c>
      <c r="G222" s="18">
        <v>0</v>
      </c>
      <c r="H222" s="18">
        <v>0</v>
      </c>
      <c r="I222" s="18">
        <v>0</v>
      </c>
      <c r="J222" s="18">
        <v>0</v>
      </c>
      <c r="K222" s="18">
        <f t="shared" si="45"/>
        <v>66230.3</v>
      </c>
      <c r="L222" s="18">
        <f t="shared" si="45"/>
        <v>0</v>
      </c>
      <c r="M222" s="18">
        <v>0</v>
      </c>
      <c r="N222" s="40"/>
      <c r="O222" s="43"/>
      <c r="P222" s="19"/>
    </row>
    <row r="223" spans="1:16" ht="39" customHeight="1" x14ac:dyDescent="0.2">
      <c r="A223" s="34"/>
      <c r="B223" s="37"/>
      <c r="C223" s="7" t="s">
        <v>10</v>
      </c>
      <c r="D223" s="8">
        <f>E223+F223+H223+I223+G223</f>
        <v>0</v>
      </c>
      <c r="E223" s="18"/>
      <c r="F223" s="18"/>
      <c r="G223" s="18"/>
      <c r="H223" s="18"/>
      <c r="I223" s="18"/>
      <c r="J223" s="18"/>
      <c r="K223" s="18">
        <f t="shared" si="45"/>
        <v>0</v>
      </c>
      <c r="L223" s="18">
        <f t="shared" si="45"/>
        <v>0</v>
      </c>
      <c r="M223" s="18">
        <f t="shared" si="45"/>
        <v>0</v>
      </c>
      <c r="N223" s="40"/>
      <c r="O223" s="43"/>
      <c r="P223" s="19"/>
    </row>
    <row r="224" spans="1:16" ht="39" customHeight="1" x14ac:dyDescent="0.2">
      <c r="A224" s="35"/>
      <c r="B224" s="38"/>
      <c r="C224" s="13" t="s">
        <v>11</v>
      </c>
      <c r="D224" s="8">
        <f t="shared" ref="D224:M224" si="46">D220+D221+D222+D223</f>
        <v>0</v>
      </c>
      <c r="E224" s="8">
        <f t="shared" si="46"/>
        <v>0</v>
      </c>
      <c r="F224" s="8">
        <f t="shared" si="46"/>
        <v>0</v>
      </c>
      <c r="G224" s="8">
        <f t="shared" si="46"/>
        <v>0</v>
      </c>
      <c r="H224" s="8">
        <f t="shared" si="46"/>
        <v>0</v>
      </c>
      <c r="I224" s="8">
        <f t="shared" si="46"/>
        <v>0</v>
      </c>
      <c r="J224" s="8">
        <f t="shared" si="46"/>
        <v>0</v>
      </c>
      <c r="K224" s="8">
        <f t="shared" si="46"/>
        <v>1578032.5</v>
      </c>
      <c r="L224" s="8">
        <f t="shared" si="46"/>
        <v>0</v>
      </c>
      <c r="M224" s="8">
        <f t="shared" si="46"/>
        <v>0</v>
      </c>
      <c r="N224" s="41"/>
      <c r="O224" s="44"/>
      <c r="P224" s="19"/>
    </row>
    <row r="225" spans="1:16" ht="39" customHeight="1" x14ac:dyDescent="0.2">
      <c r="A225" s="53" t="s">
        <v>130</v>
      </c>
      <c r="B225" s="36" t="s">
        <v>132</v>
      </c>
      <c r="C225" s="7" t="s">
        <v>7</v>
      </c>
      <c r="D225" s="8">
        <f>E225+F225+H225+I225+G225</f>
        <v>0</v>
      </c>
      <c r="E225" s="18"/>
      <c r="F225" s="18">
        <v>0</v>
      </c>
      <c r="G225" s="18">
        <v>0</v>
      </c>
      <c r="H225" s="18">
        <v>0</v>
      </c>
      <c r="I225" s="18">
        <v>0</v>
      </c>
      <c r="J225" s="18">
        <v>0</v>
      </c>
      <c r="K225" s="28">
        <v>0</v>
      </c>
      <c r="L225" s="28"/>
      <c r="M225" s="27"/>
      <c r="N225" s="56" t="s">
        <v>30</v>
      </c>
      <c r="O225" s="42"/>
      <c r="P225" s="19"/>
    </row>
    <row r="226" spans="1:16" ht="39" customHeight="1" x14ac:dyDescent="0.2">
      <c r="A226" s="54"/>
      <c r="B226" s="37"/>
      <c r="C226" s="7" t="s">
        <v>8</v>
      </c>
      <c r="D226" s="8">
        <f>E226+F226+H226+I226+G226</f>
        <v>0</v>
      </c>
      <c r="E226" s="18"/>
      <c r="F226" s="18"/>
      <c r="G226" s="18"/>
      <c r="H226" s="18"/>
      <c r="I226" s="18"/>
      <c r="J226" s="18"/>
      <c r="K226" s="29">
        <v>0</v>
      </c>
      <c r="L226" s="29"/>
      <c r="M226" s="18"/>
      <c r="N226" s="40"/>
      <c r="O226" s="43"/>
      <c r="P226" s="19"/>
    </row>
    <row r="227" spans="1:16" ht="39" customHeight="1" x14ac:dyDescent="0.2">
      <c r="A227" s="54"/>
      <c r="B227" s="37"/>
      <c r="C227" s="7" t="s">
        <v>9</v>
      </c>
      <c r="D227" s="8">
        <f>E227+F227+H227+I227+G227</f>
        <v>0</v>
      </c>
      <c r="E227" s="18">
        <v>0</v>
      </c>
      <c r="F227" s="18">
        <v>0</v>
      </c>
      <c r="G227" s="18">
        <v>0</v>
      </c>
      <c r="H227" s="18">
        <v>0</v>
      </c>
      <c r="I227" s="18">
        <v>0</v>
      </c>
      <c r="J227" s="18">
        <v>0</v>
      </c>
      <c r="K227" s="29">
        <v>0</v>
      </c>
      <c r="L227" s="29"/>
      <c r="M227" s="18"/>
      <c r="N227" s="40"/>
      <c r="O227" s="43"/>
      <c r="P227" s="19"/>
    </row>
    <row r="228" spans="1:16" ht="39" customHeight="1" x14ac:dyDescent="0.2">
      <c r="A228" s="54"/>
      <c r="B228" s="37"/>
      <c r="C228" s="7" t="s">
        <v>10</v>
      </c>
      <c r="D228" s="8">
        <f>E228+F228+H228+I228+G228</f>
        <v>0</v>
      </c>
      <c r="E228" s="18"/>
      <c r="F228" s="18"/>
      <c r="G228" s="18"/>
      <c r="H228" s="18"/>
      <c r="I228" s="18"/>
      <c r="J228" s="18"/>
      <c r="K228" s="29"/>
      <c r="L228" s="29"/>
      <c r="M228" s="18"/>
      <c r="N228" s="40"/>
      <c r="O228" s="43"/>
      <c r="P228" s="19"/>
    </row>
    <row r="229" spans="1:16" ht="39" customHeight="1" x14ac:dyDescent="0.2">
      <c r="A229" s="55"/>
      <c r="B229" s="38"/>
      <c r="C229" s="13" t="s">
        <v>11</v>
      </c>
      <c r="D229" s="8">
        <f t="shared" ref="D229:M229" si="47">D225+D226+D227+D228</f>
        <v>0</v>
      </c>
      <c r="E229" s="8">
        <f t="shared" si="47"/>
        <v>0</v>
      </c>
      <c r="F229" s="8">
        <f t="shared" si="47"/>
        <v>0</v>
      </c>
      <c r="G229" s="8">
        <f t="shared" si="47"/>
        <v>0</v>
      </c>
      <c r="H229" s="8">
        <f t="shared" si="47"/>
        <v>0</v>
      </c>
      <c r="I229" s="8">
        <f>SUM(I225:I228)</f>
        <v>0</v>
      </c>
      <c r="J229" s="8">
        <f>SUM(J225:J228)</f>
        <v>0</v>
      </c>
      <c r="K229" s="30">
        <f t="shared" si="47"/>
        <v>0</v>
      </c>
      <c r="L229" s="30"/>
      <c r="M229" s="8">
        <f t="shared" si="47"/>
        <v>0</v>
      </c>
      <c r="N229" s="41"/>
      <c r="O229" s="44"/>
      <c r="P229" s="19"/>
    </row>
    <row r="230" spans="1:16" ht="39" customHeight="1" x14ac:dyDescent="0.2">
      <c r="A230" s="53" t="s">
        <v>131</v>
      </c>
      <c r="B230" s="36" t="s">
        <v>133</v>
      </c>
      <c r="C230" s="7" t="s">
        <v>7</v>
      </c>
      <c r="D230" s="8">
        <f>E230+F230+H230+I230+G230</f>
        <v>0</v>
      </c>
      <c r="E230" s="18"/>
      <c r="F230" s="18">
        <v>0</v>
      </c>
      <c r="G230" s="18">
        <v>0</v>
      </c>
      <c r="H230" s="18">
        <v>0</v>
      </c>
      <c r="I230" s="18">
        <v>0</v>
      </c>
      <c r="J230" s="18">
        <v>0</v>
      </c>
      <c r="K230" s="28">
        <v>1511802.2</v>
      </c>
      <c r="L230" s="28"/>
      <c r="M230" s="27"/>
      <c r="N230" s="56" t="s">
        <v>30</v>
      </c>
      <c r="O230" s="42"/>
      <c r="P230" s="19"/>
    </row>
    <row r="231" spans="1:16" ht="39" customHeight="1" x14ac:dyDescent="0.2">
      <c r="A231" s="54"/>
      <c r="B231" s="37"/>
      <c r="C231" s="7" t="s">
        <v>8</v>
      </c>
      <c r="D231" s="8">
        <f>E231+F231+H231+I231+G231</f>
        <v>0</v>
      </c>
      <c r="E231" s="18"/>
      <c r="F231" s="18"/>
      <c r="G231" s="18"/>
      <c r="H231" s="18"/>
      <c r="I231" s="18"/>
      <c r="J231" s="18"/>
      <c r="K231" s="29"/>
      <c r="L231" s="29"/>
      <c r="M231" s="18"/>
      <c r="N231" s="40"/>
      <c r="O231" s="43"/>
      <c r="P231" s="19"/>
    </row>
    <row r="232" spans="1:16" ht="39" customHeight="1" x14ac:dyDescent="0.2">
      <c r="A232" s="54"/>
      <c r="B232" s="37"/>
      <c r="C232" s="7" t="s">
        <v>9</v>
      </c>
      <c r="D232" s="8">
        <f>E232+F232+H232+I232+G232</f>
        <v>0</v>
      </c>
      <c r="E232" s="18">
        <v>0</v>
      </c>
      <c r="F232" s="18">
        <v>0</v>
      </c>
      <c r="G232" s="18">
        <v>0</v>
      </c>
      <c r="H232" s="18">
        <v>0</v>
      </c>
      <c r="I232" s="18">
        <v>0</v>
      </c>
      <c r="J232" s="18">
        <v>0</v>
      </c>
      <c r="K232" s="29">
        <v>66230.3</v>
      </c>
      <c r="L232" s="29"/>
      <c r="M232" s="18"/>
      <c r="N232" s="40"/>
      <c r="O232" s="43"/>
      <c r="P232" s="19"/>
    </row>
    <row r="233" spans="1:16" ht="39" customHeight="1" x14ac:dyDescent="0.2">
      <c r="A233" s="54"/>
      <c r="B233" s="37"/>
      <c r="C233" s="7" t="s">
        <v>10</v>
      </c>
      <c r="D233" s="8">
        <f>E233+F233+H233+I233+G233</f>
        <v>0</v>
      </c>
      <c r="E233" s="18"/>
      <c r="F233" s="18"/>
      <c r="G233" s="18"/>
      <c r="H233" s="18"/>
      <c r="I233" s="18"/>
      <c r="J233" s="18"/>
      <c r="K233" s="29"/>
      <c r="L233" s="29"/>
      <c r="M233" s="18"/>
      <c r="N233" s="40"/>
      <c r="O233" s="43"/>
      <c r="P233" s="19"/>
    </row>
    <row r="234" spans="1:16" ht="39" customHeight="1" x14ac:dyDescent="0.2">
      <c r="A234" s="55"/>
      <c r="B234" s="38"/>
      <c r="C234" s="13" t="s">
        <v>11</v>
      </c>
      <c r="D234" s="8">
        <f t="shared" ref="D234:H234" si="48">D230+D231+D232+D233</f>
        <v>0</v>
      </c>
      <c r="E234" s="8">
        <f t="shared" si="48"/>
        <v>0</v>
      </c>
      <c r="F234" s="8">
        <f t="shared" si="48"/>
        <v>0</v>
      </c>
      <c r="G234" s="8">
        <f t="shared" si="48"/>
        <v>0</v>
      </c>
      <c r="H234" s="8">
        <f t="shared" si="48"/>
        <v>0</v>
      </c>
      <c r="I234" s="8">
        <f>SUM(I230:I233)</f>
        <v>0</v>
      </c>
      <c r="J234" s="8">
        <f>SUM(J230:J233)</f>
        <v>0</v>
      </c>
      <c r="K234" s="30">
        <f t="shared" ref="K234:M234" si="49">K230+K231+K232+K233</f>
        <v>1578032.5</v>
      </c>
      <c r="L234" s="30"/>
      <c r="M234" s="8">
        <f t="shared" si="49"/>
        <v>0</v>
      </c>
      <c r="N234" s="41"/>
      <c r="O234" s="44"/>
      <c r="P234" s="19"/>
    </row>
    <row r="235" spans="1:16" ht="39" customHeight="1" x14ac:dyDescent="0.2">
      <c r="A235" s="53" t="s">
        <v>134</v>
      </c>
      <c r="B235" s="36" t="s">
        <v>132</v>
      </c>
      <c r="C235" s="7" t="s">
        <v>7</v>
      </c>
      <c r="D235" s="8">
        <f>E235+F235+H235+I235+G235</f>
        <v>0</v>
      </c>
      <c r="E235" s="18"/>
      <c r="F235" s="18">
        <v>0</v>
      </c>
      <c r="G235" s="18">
        <v>0</v>
      </c>
      <c r="H235" s="18">
        <v>0</v>
      </c>
      <c r="I235" s="18">
        <v>0</v>
      </c>
      <c r="J235" s="18">
        <v>0</v>
      </c>
      <c r="K235" s="28">
        <v>0</v>
      </c>
      <c r="L235" s="28"/>
      <c r="M235" s="27"/>
      <c r="N235" s="56" t="s">
        <v>30</v>
      </c>
      <c r="O235" s="42"/>
      <c r="P235" s="19"/>
    </row>
    <row r="236" spans="1:16" ht="39" customHeight="1" x14ac:dyDescent="0.2">
      <c r="A236" s="54"/>
      <c r="B236" s="37"/>
      <c r="C236" s="7" t="s">
        <v>8</v>
      </c>
      <c r="D236" s="8">
        <f>E236+F236+H236+I236+G236</f>
        <v>0</v>
      </c>
      <c r="E236" s="18"/>
      <c r="F236" s="18"/>
      <c r="G236" s="18"/>
      <c r="H236" s="18"/>
      <c r="I236" s="18"/>
      <c r="J236" s="18"/>
      <c r="K236" s="29"/>
      <c r="L236" s="29"/>
      <c r="M236" s="18"/>
      <c r="N236" s="40"/>
      <c r="O236" s="43"/>
      <c r="P236" s="19"/>
    </row>
    <row r="237" spans="1:16" ht="39" customHeight="1" x14ac:dyDescent="0.2">
      <c r="A237" s="54"/>
      <c r="B237" s="37"/>
      <c r="C237" s="7" t="s">
        <v>9</v>
      </c>
      <c r="D237" s="8">
        <f>E237+F237+H237+I237+G237</f>
        <v>0</v>
      </c>
      <c r="E237" s="18">
        <v>0</v>
      </c>
      <c r="F237" s="18">
        <v>0</v>
      </c>
      <c r="G237" s="18">
        <v>0</v>
      </c>
      <c r="H237" s="18">
        <v>0</v>
      </c>
      <c r="I237" s="18">
        <v>0</v>
      </c>
      <c r="J237" s="18">
        <v>0</v>
      </c>
      <c r="K237" s="29">
        <v>0</v>
      </c>
      <c r="L237" s="29"/>
      <c r="M237" s="18"/>
      <c r="N237" s="40"/>
      <c r="O237" s="43"/>
      <c r="P237" s="19"/>
    </row>
    <row r="238" spans="1:16" ht="39" customHeight="1" x14ac:dyDescent="0.2">
      <c r="A238" s="54"/>
      <c r="B238" s="37"/>
      <c r="C238" s="7" t="s">
        <v>10</v>
      </c>
      <c r="D238" s="8">
        <f>E238+F238+H238+I238+G238</f>
        <v>0</v>
      </c>
      <c r="E238" s="18"/>
      <c r="F238" s="18"/>
      <c r="G238" s="18"/>
      <c r="H238" s="18"/>
      <c r="I238" s="18"/>
      <c r="J238" s="18"/>
      <c r="K238" s="29"/>
      <c r="L238" s="29"/>
      <c r="M238" s="18"/>
      <c r="N238" s="40"/>
      <c r="O238" s="43"/>
      <c r="P238" s="19"/>
    </row>
    <row r="239" spans="1:16" ht="39" customHeight="1" x14ac:dyDescent="0.2">
      <c r="A239" s="55"/>
      <c r="B239" s="38"/>
      <c r="C239" s="13" t="s">
        <v>11</v>
      </c>
      <c r="D239" s="8">
        <f t="shared" ref="D239:H239" si="50">D235+D236+D237+D238</f>
        <v>0</v>
      </c>
      <c r="E239" s="8">
        <f t="shared" si="50"/>
        <v>0</v>
      </c>
      <c r="F239" s="8">
        <f t="shared" si="50"/>
        <v>0</v>
      </c>
      <c r="G239" s="8">
        <f t="shared" si="50"/>
        <v>0</v>
      </c>
      <c r="H239" s="8">
        <f t="shared" si="50"/>
        <v>0</v>
      </c>
      <c r="I239" s="8">
        <f>SUM(I235:I238)</f>
        <v>0</v>
      </c>
      <c r="J239" s="8">
        <f>SUM(J235:J238)</f>
        <v>0</v>
      </c>
      <c r="K239" s="30">
        <f t="shared" ref="K239:M239" si="51">K235+K236+K237+K238</f>
        <v>0</v>
      </c>
      <c r="L239" s="30"/>
      <c r="M239" s="8">
        <f t="shared" si="51"/>
        <v>0</v>
      </c>
      <c r="N239" s="41"/>
      <c r="O239" s="44"/>
      <c r="P239" s="19"/>
    </row>
    <row r="240" spans="1:16" ht="39" customHeight="1" x14ac:dyDescent="0.2">
      <c r="A240" s="33">
        <v>29</v>
      </c>
      <c r="B240" s="36" t="s">
        <v>129</v>
      </c>
      <c r="C240" s="7" t="s">
        <v>7</v>
      </c>
      <c r="D240" s="8">
        <f>E240+F240+H240+I240+G240</f>
        <v>0</v>
      </c>
      <c r="E240" s="18"/>
      <c r="F240" s="18">
        <v>0</v>
      </c>
      <c r="G240" s="18">
        <v>0</v>
      </c>
      <c r="H240" s="18">
        <v>0</v>
      </c>
      <c r="I240" s="18">
        <v>0</v>
      </c>
      <c r="J240" s="18">
        <v>447100.85</v>
      </c>
      <c r="K240" s="27">
        <v>255486.2</v>
      </c>
      <c r="L240" s="27">
        <v>255486.2</v>
      </c>
      <c r="M240" s="27">
        <v>255486.2</v>
      </c>
      <c r="N240" s="39" t="s">
        <v>33</v>
      </c>
      <c r="O240" s="42"/>
      <c r="P240" s="19"/>
    </row>
    <row r="241" spans="1:16" ht="39" customHeight="1" x14ac:dyDescent="0.2">
      <c r="A241" s="34"/>
      <c r="B241" s="37"/>
      <c r="C241" s="7" t="s">
        <v>8</v>
      </c>
      <c r="D241" s="8">
        <f>E241+F241+H241+I241+G241</f>
        <v>0</v>
      </c>
      <c r="E241" s="18"/>
      <c r="F241" s="18"/>
      <c r="G241" s="18"/>
      <c r="H241" s="18"/>
      <c r="I241" s="18"/>
      <c r="J241" s="18"/>
      <c r="K241" s="18"/>
      <c r="L241" s="18"/>
      <c r="M241" s="18"/>
      <c r="N241" s="40"/>
      <c r="O241" s="43"/>
      <c r="P241" s="19"/>
    </row>
    <row r="242" spans="1:16" ht="39" customHeight="1" x14ac:dyDescent="0.2">
      <c r="A242" s="34"/>
      <c r="B242" s="37"/>
      <c r="C242" s="7" t="s">
        <v>9</v>
      </c>
      <c r="D242" s="8">
        <f>E242+F242+H242+I242+G242</f>
        <v>0</v>
      </c>
      <c r="E242" s="18">
        <v>0</v>
      </c>
      <c r="F242" s="18">
        <v>0</v>
      </c>
      <c r="G242" s="18">
        <v>0</v>
      </c>
      <c r="H242" s="18">
        <v>0</v>
      </c>
      <c r="I242" s="18">
        <v>0</v>
      </c>
      <c r="J242" s="18">
        <v>0</v>
      </c>
      <c r="K242" s="18"/>
      <c r="L242" s="18"/>
      <c r="M242" s="18"/>
      <c r="N242" s="40"/>
      <c r="O242" s="43"/>
      <c r="P242" s="19"/>
    </row>
    <row r="243" spans="1:16" ht="39" customHeight="1" x14ac:dyDescent="0.2">
      <c r="A243" s="34"/>
      <c r="B243" s="37"/>
      <c r="C243" s="7" t="s">
        <v>10</v>
      </c>
      <c r="D243" s="8">
        <f>E243+F243+H243+I243+G243</f>
        <v>0</v>
      </c>
      <c r="E243" s="18"/>
      <c r="F243" s="18"/>
      <c r="G243" s="18"/>
      <c r="H243" s="18"/>
      <c r="I243" s="18"/>
      <c r="J243" s="18"/>
      <c r="K243" s="18"/>
      <c r="L243" s="18"/>
      <c r="M243" s="18"/>
      <c r="N243" s="40"/>
      <c r="O243" s="43"/>
      <c r="P243" s="19"/>
    </row>
    <row r="244" spans="1:16" ht="39" customHeight="1" x14ac:dyDescent="0.2">
      <c r="A244" s="35"/>
      <c r="B244" s="38"/>
      <c r="C244" s="13" t="s">
        <v>11</v>
      </c>
      <c r="D244" s="8">
        <f t="shared" ref="D244:M244" si="52">D240+D241+D242+D243</f>
        <v>0</v>
      </c>
      <c r="E244" s="8">
        <f t="shared" si="52"/>
        <v>0</v>
      </c>
      <c r="F244" s="8">
        <f t="shared" si="52"/>
        <v>0</v>
      </c>
      <c r="G244" s="8">
        <f t="shared" si="52"/>
        <v>0</v>
      </c>
      <c r="H244" s="8">
        <f t="shared" si="52"/>
        <v>0</v>
      </c>
      <c r="I244" s="8">
        <f>SUM(I240:I243)</f>
        <v>0</v>
      </c>
      <c r="J244" s="8">
        <f>SUM(J240:J243)</f>
        <v>447100.85</v>
      </c>
      <c r="K244" s="8">
        <f t="shared" si="52"/>
        <v>255486.2</v>
      </c>
      <c r="L244" s="8">
        <f t="shared" si="52"/>
        <v>255486.2</v>
      </c>
      <c r="M244" s="8">
        <f t="shared" si="52"/>
        <v>255486.2</v>
      </c>
      <c r="N244" s="41"/>
      <c r="O244" s="44"/>
      <c r="P244" s="19"/>
    </row>
    <row r="245" spans="1:16" ht="42" customHeight="1" x14ac:dyDescent="0.2">
      <c r="A245" s="45" t="s">
        <v>135</v>
      </c>
      <c r="B245" s="36" t="s">
        <v>136</v>
      </c>
      <c r="C245" s="7" t="s">
        <v>7</v>
      </c>
      <c r="D245" s="14">
        <f>E245+F245+H245+I245+G245</f>
        <v>0</v>
      </c>
      <c r="E245" s="18">
        <v>0</v>
      </c>
      <c r="F245" s="18">
        <v>0</v>
      </c>
      <c r="G245" s="18">
        <v>0</v>
      </c>
      <c r="H245" s="18">
        <v>0</v>
      </c>
      <c r="I245" s="18">
        <v>0</v>
      </c>
      <c r="J245" s="18"/>
      <c r="K245" s="18">
        <v>0</v>
      </c>
      <c r="L245" s="18">
        <v>0</v>
      </c>
      <c r="M245" s="18">
        <v>0</v>
      </c>
      <c r="N245" s="49" t="s">
        <v>30</v>
      </c>
      <c r="O245" s="52" t="s">
        <v>126</v>
      </c>
    </row>
    <row r="246" spans="1:16" ht="37.5" customHeight="1" x14ac:dyDescent="0.2">
      <c r="A246" s="46"/>
      <c r="B246" s="47"/>
      <c r="C246" s="7" t="s">
        <v>8</v>
      </c>
      <c r="D246" s="14">
        <f>E246+F246+H246+I246+G246</f>
        <v>0</v>
      </c>
      <c r="E246" s="18"/>
      <c r="F246" s="18"/>
      <c r="G246" s="18"/>
      <c r="H246" s="18"/>
      <c r="I246" s="18"/>
      <c r="J246" s="18"/>
      <c r="K246" s="18"/>
      <c r="L246" s="18"/>
      <c r="M246" s="18"/>
      <c r="N246" s="50"/>
      <c r="O246" s="43"/>
    </row>
    <row r="247" spans="1:16" ht="38.25" customHeight="1" x14ac:dyDescent="0.2">
      <c r="A247" s="46"/>
      <c r="B247" s="47"/>
      <c r="C247" s="7" t="s">
        <v>9</v>
      </c>
      <c r="D247" s="14">
        <f>E247+F247+H247+I247+G247</f>
        <v>0</v>
      </c>
      <c r="E247" s="18">
        <v>0</v>
      </c>
      <c r="F247" s="18">
        <v>0</v>
      </c>
      <c r="G247" s="18">
        <v>0</v>
      </c>
      <c r="H247" s="18">
        <v>0</v>
      </c>
      <c r="I247" s="18">
        <v>0</v>
      </c>
      <c r="J247" s="18"/>
      <c r="K247" s="18">
        <v>0</v>
      </c>
      <c r="L247" s="18">
        <v>0</v>
      </c>
      <c r="M247" s="18">
        <v>0</v>
      </c>
      <c r="N247" s="50"/>
      <c r="O247" s="43"/>
    </row>
    <row r="248" spans="1:16" ht="30" customHeight="1" x14ac:dyDescent="0.2">
      <c r="A248" s="46"/>
      <c r="B248" s="47"/>
      <c r="C248" s="7" t="s">
        <v>10</v>
      </c>
      <c r="D248" s="14">
        <f>E248+F248+H248+I248+G248</f>
        <v>0</v>
      </c>
      <c r="E248" s="18"/>
      <c r="F248" s="18"/>
      <c r="G248" s="18"/>
      <c r="H248" s="18"/>
      <c r="I248" s="18"/>
      <c r="J248" s="18"/>
      <c r="K248" s="18"/>
      <c r="L248" s="18"/>
      <c r="M248" s="18"/>
      <c r="N248" s="50"/>
      <c r="O248" s="43"/>
    </row>
    <row r="249" spans="1:16" ht="30" customHeight="1" x14ac:dyDescent="0.2">
      <c r="A249" s="46"/>
      <c r="B249" s="48"/>
      <c r="C249" s="13" t="s">
        <v>11</v>
      </c>
      <c r="D249" s="8">
        <f t="shared" ref="D249:M249" si="53">D245+D246+D247+D248</f>
        <v>0</v>
      </c>
      <c r="E249" s="8">
        <f t="shared" si="53"/>
        <v>0</v>
      </c>
      <c r="F249" s="8">
        <f t="shared" si="53"/>
        <v>0</v>
      </c>
      <c r="G249" s="8">
        <f t="shared" si="53"/>
        <v>0</v>
      </c>
      <c r="H249" s="8">
        <f t="shared" si="53"/>
        <v>0</v>
      </c>
      <c r="I249" s="8">
        <f t="shared" si="53"/>
        <v>0</v>
      </c>
      <c r="J249" s="8"/>
      <c r="K249" s="8">
        <f t="shared" si="53"/>
        <v>0</v>
      </c>
      <c r="L249" s="8">
        <f t="shared" si="53"/>
        <v>0</v>
      </c>
      <c r="M249" s="8">
        <f t="shared" si="53"/>
        <v>0</v>
      </c>
      <c r="N249" s="51"/>
      <c r="O249" s="44"/>
    </row>
    <row r="250" spans="1:16" ht="39" customHeight="1" x14ac:dyDescent="0.2">
      <c r="A250" s="19"/>
      <c r="C250" s="19"/>
      <c r="D250" s="19"/>
      <c r="E250" s="19"/>
      <c r="F250" s="19"/>
      <c r="G250" s="19"/>
      <c r="J250" s="19"/>
      <c r="K250" s="19"/>
      <c r="L250" s="19"/>
      <c r="M250" s="19"/>
      <c r="N250" s="19"/>
      <c r="O250" s="19"/>
      <c r="P250" s="19"/>
    </row>
    <row r="251" spans="1:16" x14ac:dyDescent="0.2">
      <c r="A251" s="19"/>
      <c r="C251" s="19"/>
      <c r="D251" s="19"/>
      <c r="E251" s="19"/>
      <c r="F251" s="19"/>
      <c r="G251" s="19"/>
      <c r="J251" s="19"/>
      <c r="K251" s="19"/>
      <c r="L251" s="19"/>
      <c r="M251" s="19"/>
      <c r="N251" s="19"/>
      <c r="O251" s="19"/>
      <c r="P251" s="19"/>
    </row>
    <row r="252" spans="1:16" x14ac:dyDescent="0.2">
      <c r="A252" s="19"/>
      <c r="C252" s="19"/>
      <c r="D252" s="19"/>
      <c r="E252" s="19"/>
      <c r="F252" s="19"/>
      <c r="G252" s="19"/>
      <c r="J252" s="19"/>
      <c r="K252" s="19"/>
      <c r="L252" s="19"/>
      <c r="M252" s="19"/>
      <c r="N252" s="19"/>
      <c r="O252" s="19"/>
      <c r="P252" s="19"/>
    </row>
    <row r="253" spans="1:16" x14ac:dyDescent="0.2">
      <c r="G253" s="19"/>
      <c r="J253" s="19"/>
      <c r="K253" s="19"/>
      <c r="L253" s="19"/>
      <c r="M253" s="19"/>
      <c r="N253" s="19"/>
      <c r="O253" s="19"/>
    </row>
    <row r="254" spans="1:16" x14ac:dyDescent="0.2">
      <c r="G254" s="19"/>
      <c r="J254" s="19"/>
      <c r="K254" s="19"/>
      <c r="L254" s="19"/>
      <c r="M254" s="19"/>
      <c r="N254" s="19"/>
      <c r="O254" s="19"/>
    </row>
    <row r="255" spans="1:16" x14ac:dyDescent="0.2">
      <c r="G255" s="19"/>
      <c r="J255" s="19"/>
      <c r="K255" s="19"/>
      <c r="L255" s="19"/>
      <c r="M255" s="19"/>
      <c r="N255" s="19"/>
      <c r="O255" s="19"/>
    </row>
    <row r="256" spans="1:16" x14ac:dyDescent="0.2">
      <c r="G256" s="19"/>
      <c r="J256" s="19"/>
      <c r="K256" s="19"/>
      <c r="L256" s="19"/>
      <c r="M256" s="19"/>
      <c r="N256" s="19"/>
      <c r="O256" s="19"/>
    </row>
    <row r="257" spans="7:15" x14ac:dyDescent="0.2">
      <c r="G257" s="19"/>
      <c r="J257" s="19"/>
      <c r="K257" s="19"/>
      <c r="L257" s="19"/>
      <c r="M257" s="19"/>
      <c r="N257" s="19"/>
      <c r="O257" s="19"/>
    </row>
    <row r="258" spans="7:15" x14ac:dyDescent="0.2">
      <c r="G258" s="19"/>
      <c r="J258" s="19"/>
      <c r="K258" s="19"/>
      <c r="L258" s="19"/>
      <c r="M258" s="19"/>
      <c r="N258" s="19"/>
      <c r="O258" s="19"/>
    </row>
    <row r="259" spans="7:15" x14ac:dyDescent="0.2">
      <c r="G259" s="19"/>
      <c r="J259" s="19"/>
      <c r="K259" s="19"/>
      <c r="L259" s="19"/>
      <c r="M259" s="19"/>
      <c r="N259" s="19"/>
      <c r="O259" s="19"/>
    </row>
    <row r="260" spans="7:15" x14ac:dyDescent="0.2">
      <c r="G260" s="19"/>
      <c r="J260" s="19"/>
      <c r="K260" s="19"/>
      <c r="L260" s="19"/>
      <c r="M260" s="19"/>
      <c r="N260" s="19"/>
      <c r="O260" s="19"/>
    </row>
    <row r="261" spans="7:15" x14ac:dyDescent="0.2">
      <c r="G261" s="19"/>
      <c r="J261" s="19"/>
      <c r="K261" s="19"/>
      <c r="L261" s="19"/>
      <c r="M261" s="19"/>
      <c r="N261" s="19"/>
      <c r="O261" s="19"/>
    </row>
    <row r="262" spans="7:15" x14ac:dyDescent="0.2">
      <c r="G262" s="19"/>
      <c r="J262" s="19"/>
      <c r="K262" s="19"/>
      <c r="L262" s="19"/>
      <c r="M262" s="19"/>
      <c r="N262" s="19"/>
      <c r="O262" s="19"/>
    </row>
    <row r="263" spans="7:15" x14ac:dyDescent="0.2">
      <c r="G263" s="19"/>
      <c r="J263" s="19"/>
      <c r="K263" s="19"/>
      <c r="L263" s="19"/>
      <c r="M263" s="19"/>
      <c r="N263" s="19"/>
      <c r="O263" s="19"/>
    </row>
    <row r="264" spans="7:15" x14ac:dyDescent="0.2">
      <c r="G264" s="19"/>
      <c r="J264" s="19"/>
      <c r="K264" s="19"/>
      <c r="L264" s="19"/>
      <c r="M264" s="19"/>
      <c r="N264" s="19"/>
      <c r="O264" s="19"/>
    </row>
    <row r="265" spans="7:15" x14ac:dyDescent="0.2">
      <c r="G265" s="19"/>
      <c r="J265" s="19"/>
      <c r="K265" s="19"/>
      <c r="L265" s="19"/>
      <c r="M265" s="19"/>
      <c r="N265" s="19"/>
      <c r="O265" s="19"/>
    </row>
  </sheetData>
  <mergeCells count="188">
    <mergeCell ref="C1:O1"/>
    <mergeCell ref="A2:O2"/>
    <mergeCell ref="A3:A4"/>
    <mergeCell ref="B3:B4"/>
    <mergeCell ref="C3:C4"/>
    <mergeCell ref="N3:N4"/>
    <mergeCell ref="O3:O4"/>
    <mergeCell ref="D3:M3"/>
    <mergeCell ref="A80:A84"/>
    <mergeCell ref="B80:B84"/>
    <mergeCell ref="M80:M84"/>
    <mergeCell ref="N80:N84"/>
    <mergeCell ref="B15:B19"/>
    <mergeCell ref="N15:N19"/>
    <mergeCell ref="O15:O19"/>
    <mergeCell ref="B20:B24"/>
    <mergeCell ref="N20:N24"/>
    <mergeCell ref="O20:O24"/>
    <mergeCell ref="B5:B9"/>
    <mergeCell ref="N5:N9"/>
    <mergeCell ref="O5:O9"/>
    <mergeCell ref="B10:B14"/>
    <mergeCell ref="N10:N14"/>
    <mergeCell ref="O10:O14"/>
    <mergeCell ref="A35:A39"/>
    <mergeCell ref="B35:B39"/>
    <mergeCell ref="N35:N39"/>
    <mergeCell ref="O35:O39"/>
    <mergeCell ref="A40:A44"/>
    <mergeCell ref="B40:B44"/>
    <mergeCell ref="N40:N44"/>
    <mergeCell ref="O40:O44"/>
    <mergeCell ref="B25:B29"/>
    <mergeCell ref="N25:N29"/>
    <mergeCell ref="O25:O29"/>
    <mergeCell ref="A30:A34"/>
    <mergeCell ref="B30:B34"/>
    <mergeCell ref="N30:N34"/>
    <mergeCell ref="O30:O34"/>
    <mergeCell ref="B55:B59"/>
    <mergeCell ref="N55:N59"/>
    <mergeCell ref="O55:O59"/>
    <mergeCell ref="B60:B64"/>
    <mergeCell ref="N60:N64"/>
    <mergeCell ref="O60:O64"/>
    <mergeCell ref="A45:A49"/>
    <mergeCell ref="B45:B49"/>
    <mergeCell ref="N45:N49"/>
    <mergeCell ref="O45:O49"/>
    <mergeCell ref="A50:A54"/>
    <mergeCell ref="B50:B54"/>
    <mergeCell ref="N50:N54"/>
    <mergeCell ref="O50:O54"/>
    <mergeCell ref="A75:A79"/>
    <mergeCell ref="B75:B79"/>
    <mergeCell ref="N75:N79"/>
    <mergeCell ref="O75:O79"/>
    <mergeCell ref="A85:A89"/>
    <mergeCell ref="B85:B89"/>
    <mergeCell ref="N85:N89"/>
    <mergeCell ref="O85:O89"/>
    <mergeCell ref="B65:B69"/>
    <mergeCell ref="N65:N69"/>
    <mergeCell ref="O65:O69"/>
    <mergeCell ref="B70:B74"/>
    <mergeCell ref="N70:N74"/>
    <mergeCell ref="O70:O74"/>
    <mergeCell ref="A100:A104"/>
    <mergeCell ref="B100:B104"/>
    <mergeCell ref="N100:N104"/>
    <mergeCell ref="O100:O104"/>
    <mergeCell ref="A105:A109"/>
    <mergeCell ref="B105:B109"/>
    <mergeCell ref="N105:N109"/>
    <mergeCell ref="O105:O109"/>
    <mergeCell ref="A90:A94"/>
    <mergeCell ref="B90:B94"/>
    <mergeCell ref="N90:N94"/>
    <mergeCell ref="O90:O94"/>
    <mergeCell ref="A95:A99"/>
    <mergeCell ref="B95:B99"/>
    <mergeCell ref="N95:N99"/>
    <mergeCell ref="O95:O99"/>
    <mergeCell ref="A120:A124"/>
    <mergeCell ref="B120:B124"/>
    <mergeCell ref="N120:N124"/>
    <mergeCell ref="O120:O124"/>
    <mergeCell ref="A125:A129"/>
    <mergeCell ref="B125:B129"/>
    <mergeCell ref="N125:N129"/>
    <mergeCell ref="O125:O129"/>
    <mergeCell ref="A110:A114"/>
    <mergeCell ref="B110:B114"/>
    <mergeCell ref="N110:N114"/>
    <mergeCell ref="O110:O114"/>
    <mergeCell ref="A115:A119"/>
    <mergeCell ref="B115:B119"/>
    <mergeCell ref="N115:N119"/>
    <mergeCell ref="O115:O119"/>
    <mergeCell ref="B140:B144"/>
    <mergeCell ref="N140:N144"/>
    <mergeCell ref="O140:O144"/>
    <mergeCell ref="B145:B149"/>
    <mergeCell ref="N145:N149"/>
    <mergeCell ref="O145:O149"/>
    <mergeCell ref="A130:A134"/>
    <mergeCell ref="B130:B134"/>
    <mergeCell ref="N130:N134"/>
    <mergeCell ref="O130:O134"/>
    <mergeCell ref="B135:B139"/>
    <mergeCell ref="N135:N139"/>
    <mergeCell ref="O135:O139"/>
    <mergeCell ref="B160:B164"/>
    <mergeCell ref="N160:N164"/>
    <mergeCell ref="O160:O164"/>
    <mergeCell ref="B165:B169"/>
    <mergeCell ref="N165:N169"/>
    <mergeCell ref="O165:O169"/>
    <mergeCell ref="A150:A154"/>
    <mergeCell ref="B150:B154"/>
    <mergeCell ref="N150:N154"/>
    <mergeCell ref="O150:O154"/>
    <mergeCell ref="B155:B159"/>
    <mergeCell ref="N155:N159"/>
    <mergeCell ref="O155:O159"/>
    <mergeCell ref="A180:A184"/>
    <mergeCell ref="B180:B184"/>
    <mergeCell ref="N180:N184"/>
    <mergeCell ref="O180:O184"/>
    <mergeCell ref="A185:A189"/>
    <mergeCell ref="B185:B189"/>
    <mergeCell ref="N185:N189"/>
    <mergeCell ref="O185:O189"/>
    <mergeCell ref="B170:B174"/>
    <mergeCell ref="N170:N174"/>
    <mergeCell ref="O170:O174"/>
    <mergeCell ref="A175:A179"/>
    <mergeCell ref="B175:B179"/>
    <mergeCell ref="N175:N179"/>
    <mergeCell ref="O175:O179"/>
    <mergeCell ref="A200:A204"/>
    <mergeCell ref="B200:B204"/>
    <mergeCell ref="N200:N204"/>
    <mergeCell ref="O200:O204"/>
    <mergeCell ref="A205:A209"/>
    <mergeCell ref="B205:B209"/>
    <mergeCell ref="N205:N209"/>
    <mergeCell ref="O205:O209"/>
    <mergeCell ref="A190:A194"/>
    <mergeCell ref="B190:B194"/>
    <mergeCell ref="N190:N194"/>
    <mergeCell ref="O190:O194"/>
    <mergeCell ref="A195:A199"/>
    <mergeCell ref="B195:B199"/>
    <mergeCell ref="N195:N199"/>
    <mergeCell ref="O195:O199"/>
    <mergeCell ref="A220:A224"/>
    <mergeCell ref="B220:B224"/>
    <mergeCell ref="N220:N224"/>
    <mergeCell ref="O220:O224"/>
    <mergeCell ref="A225:A229"/>
    <mergeCell ref="B225:B229"/>
    <mergeCell ref="N225:N229"/>
    <mergeCell ref="O225:O229"/>
    <mergeCell ref="A210:A214"/>
    <mergeCell ref="B210:B214"/>
    <mergeCell ref="N210:N214"/>
    <mergeCell ref="O210:O214"/>
    <mergeCell ref="A215:A219"/>
    <mergeCell ref="B215:B219"/>
    <mergeCell ref="N215:N219"/>
    <mergeCell ref="O215:O219"/>
    <mergeCell ref="A240:A244"/>
    <mergeCell ref="B240:B244"/>
    <mergeCell ref="N240:N244"/>
    <mergeCell ref="O240:O244"/>
    <mergeCell ref="A245:A249"/>
    <mergeCell ref="B245:B249"/>
    <mergeCell ref="N245:N249"/>
    <mergeCell ref="O245:O249"/>
    <mergeCell ref="A230:A234"/>
    <mergeCell ref="B230:B234"/>
    <mergeCell ref="N230:N234"/>
    <mergeCell ref="O230:O234"/>
    <mergeCell ref="A235:A239"/>
    <mergeCell ref="B235:B239"/>
    <mergeCell ref="N235:N239"/>
    <mergeCell ref="O235:O239"/>
  </mergeCells>
  <pageMargins left="0.23622047244094491" right="0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2024-11-15T06:58:22Z</dcterms:modified>
</cp:coreProperties>
</file>