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азарева_2021\Татьяна\Программа Развитие образования 2019-2025гг\Программа проект на 2025-2027гг\"/>
    </mc:Choice>
  </mc:AlternateContent>
  <bookViews>
    <workbookView xWindow="120" yWindow="96" windowWidth="17112" windowHeight="9468" activeTab="1"/>
  </bookViews>
  <sheets>
    <sheet name="на 2025-2027гг" sheetId="8" r:id="rId1"/>
    <sheet name="индикаторы" sheetId="9" r:id="rId2"/>
  </sheets>
  <definedNames>
    <definedName name="_GoBack" localSheetId="0">'на 2025-2027гг'!#REF!</definedName>
    <definedName name="_xlnm._FilterDatabase" localSheetId="0" hidden="1">'на 2025-2027гг'!$M$1:$M$632</definedName>
  </definedNames>
  <calcPr calcId="162913"/>
</workbook>
</file>

<file path=xl/calcChain.xml><?xml version="1.0" encoding="utf-8"?>
<calcChain xmlns="http://schemas.openxmlformats.org/spreadsheetml/2006/main">
  <c r="N315" i="8" l="1"/>
  <c r="M315" i="8"/>
  <c r="L315" i="8"/>
  <c r="N80" i="8" l="1"/>
  <c r="M80" i="8"/>
  <c r="L80" i="8"/>
  <c r="M584" i="8" l="1"/>
  <c r="M579" i="8" s="1"/>
  <c r="M585" i="8"/>
  <c r="M580" i="8" s="1"/>
  <c r="M592" i="8"/>
  <c r="M597" i="8"/>
  <c r="M602" i="8"/>
  <c r="M607" i="8"/>
  <c r="M612" i="8"/>
  <c r="M617" i="8"/>
  <c r="M622" i="8"/>
  <c r="M627" i="8"/>
  <c r="M632" i="8"/>
  <c r="M577" i="8"/>
  <c r="M569" i="8"/>
  <c r="M570" i="8"/>
  <c r="M562" i="8"/>
  <c r="M567" i="8"/>
  <c r="M557" i="8"/>
  <c r="M534" i="8"/>
  <c r="M535" i="8"/>
  <c r="M530" i="8" s="1"/>
  <c r="M542" i="8"/>
  <c r="M547" i="8"/>
  <c r="M552" i="8"/>
  <c r="M419" i="8"/>
  <c r="M420" i="8"/>
  <c r="M427" i="8"/>
  <c r="M429" i="8"/>
  <c r="M430" i="8"/>
  <c r="M437" i="8"/>
  <c r="M442" i="8"/>
  <c r="M447" i="8"/>
  <c r="M452" i="8"/>
  <c r="M457" i="8"/>
  <c r="M462" i="8"/>
  <c r="M467" i="8"/>
  <c r="M472" i="8"/>
  <c r="M477" i="8"/>
  <c r="M482" i="8"/>
  <c r="M487" i="8"/>
  <c r="M492" i="8"/>
  <c r="M497" i="8"/>
  <c r="M502" i="8"/>
  <c r="M509" i="8"/>
  <c r="M510" i="8"/>
  <c r="M517" i="8"/>
  <c r="M519" i="8"/>
  <c r="M520" i="8"/>
  <c r="M527" i="8"/>
  <c r="M412" i="8"/>
  <c r="M407" i="8"/>
  <c r="M402" i="8"/>
  <c r="M397" i="8"/>
  <c r="M392" i="8"/>
  <c r="M387" i="8"/>
  <c r="M382" i="8"/>
  <c r="M324" i="8"/>
  <c r="M325" i="8"/>
  <c r="M332" i="8"/>
  <c r="M337" i="8"/>
  <c r="M339" i="8"/>
  <c r="M340" i="8"/>
  <c r="M347" i="8"/>
  <c r="M349" i="8"/>
  <c r="M352" i="8" s="1"/>
  <c r="M350" i="8"/>
  <c r="M357" i="8"/>
  <c r="M359" i="8"/>
  <c r="M360" i="8"/>
  <c r="M367" i="8"/>
  <c r="M369" i="8"/>
  <c r="M372" i="8" s="1"/>
  <c r="M370" i="8"/>
  <c r="M377" i="8"/>
  <c r="M322" i="8"/>
  <c r="M317" i="8"/>
  <c r="M307" i="8"/>
  <c r="M302" i="8"/>
  <c r="M214" i="8"/>
  <c r="M215" i="8"/>
  <c r="M222" i="8"/>
  <c r="M227" i="8"/>
  <c r="M232" i="8"/>
  <c r="M237" i="8"/>
  <c r="M242" i="8"/>
  <c r="M247" i="8"/>
  <c r="M252" i="8"/>
  <c r="M257" i="8"/>
  <c r="M262" i="8"/>
  <c r="M267" i="8"/>
  <c r="M272" i="8"/>
  <c r="M277" i="8"/>
  <c r="M282" i="8"/>
  <c r="M287" i="8"/>
  <c r="M292" i="8"/>
  <c r="M297" i="8"/>
  <c r="M205" i="8"/>
  <c r="M204" i="8"/>
  <c r="M212" i="8"/>
  <c r="M202" i="8"/>
  <c r="M197" i="8"/>
  <c r="M84" i="8"/>
  <c r="M85" i="8"/>
  <c r="M92" i="8"/>
  <c r="M97" i="8"/>
  <c r="M102" i="8"/>
  <c r="M107" i="8"/>
  <c r="M112" i="8"/>
  <c r="M117" i="8"/>
  <c r="M122" i="8"/>
  <c r="M127" i="8"/>
  <c r="M132" i="8"/>
  <c r="M134" i="8"/>
  <c r="M135" i="8"/>
  <c r="M142" i="8"/>
  <c r="M147" i="8"/>
  <c r="M149" i="8"/>
  <c r="M150" i="8"/>
  <c r="M152" i="8"/>
  <c r="M157" i="8"/>
  <c r="M162" i="8"/>
  <c r="M167" i="8"/>
  <c r="M172" i="8"/>
  <c r="M177" i="8"/>
  <c r="M182" i="8"/>
  <c r="M187" i="8"/>
  <c r="M192" i="8"/>
  <c r="M82" i="8"/>
  <c r="M73" i="8"/>
  <c r="M24" i="8"/>
  <c r="M25" i="8"/>
  <c r="M32" i="8"/>
  <c r="M37" i="8"/>
  <c r="M39" i="8"/>
  <c r="M42" i="8" s="1"/>
  <c r="M40" i="8"/>
  <c r="M47" i="8"/>
  <c r="M52" i="8"/>
  <c r="M54" i="8"/>
  <c r="M55" i="8"/>
  <c r="M62" i="8"/>
  <c r="M64" i="8"/>
  <c r="M65" i="8"/>
  <c r="M72" i="8"/>
  <c r="M22" i="8"/>
  <c r="J631" i="8"/>
  <c r="D631" i="8" s="1"/>
  <c r="J630" i="8"/>
  <c r="J629" i="8"/>
  <c r="D629" i="8" s="1"/>
  <c r="J628" i="8"/>
  <c r="J626" i="8"/>
  <c r="J625" i="8"/>
  <c r="D625" i="8" s="1"/>
  <c r="J624" i="8"/>
  <c r="J623" i="8"/>
  <c r="J621" i="8"/>
  <c r="D621" i="8" s="1"/>
  <c r="J620" i="8"/>
  <c r="J619" i="8"/>
  <c r="J618" i="8"/>
  <c r="J616" i="8"/>
  <c r="J615" i="8"/>
  <c r="J614" i="8"/>
  <c r="J613" i="8"/>
  <c r="D613" i="8" s="1"/>
  <c r="J611" i="8"/>
  <c r="D611" i="8" s="1"/>
  <c r="J610" i="8"/>
  <c r="J609" i="8"/>
  <c r="D609" i="8" s="1"/>
  <c r="J608" i="8"/>
  <c r="D608" i="8" s="1"/>
  <c r="J606" i="8"/>
  <c r="D606" i="8" s="1"/>
  <c r="J605" i="8"/>
  <c r="D605" i="8" s="1"/>
  <c r="J604" i="8"/>
  <c r="J603" i="8"/>
  <c r="D603" i="8" s="1"/>
  <c r="J601" i="8"/>
  <c r="D601" i="8" s="1"/>
  <c r="J600" i="8"/>
  <c r="J599" i="8"/>
  <c r="J598" i="8"/>
  <c r="J596" i="8"/>
  <c r="D596" i="8" s="1"/>
  <c r="J595" i="8"/>
  <c r="J594" i="8"/>
  <c r="J593" i="8"/>
  <c r="D593" i="8" s="1"/>
  <c r="J591" i="8"/>
  <c r="J590" i="8"/>
  <c r="J589" i="8"/>
  <c r="J588" i="8"/>
  <c r="J586" i="8"/>
  <c r="J583" i="8"/>
  <c r="D583" i="8" s="1"/>
  <c r="J581" i="8"/>
  <c r="D581" i="8" s="1"/>
  <c r="J578" i="8"/>
  <c r="J576" i="8"/>
  <c r="D576" i="8" s="1"/>
  <c r="J575" i="8"/>
  <c r="J574" i="8"/>
  <c r="J573" i="8"/>
  <c r="D573" i="8" s="1"/>
  <c r="J571" i="8"/>
  <c r="J568" i="8"/>
  <c r="D568" i="8" s="1"/>
  <c r="J566" i="8"/>
  <c r="D566" i="8" s="1"/>
  <c r="J565" i="8"/>
  <c r="D565" i="8" s="1"/>
  <c r="J564" i="8"/>
  <c r="D564" i="8" s="1"/>
  <c r="J563" i="8"/>
  <c r="J561" i="8"/>
  <c r="D561" i="8" s="1"/>
  <c r="J560" i="8"/>
  <c r="D560" i="8" s="1"/>
  <c r="J559" i="8"/>
  <c r="D559" i="8" s="1"/>
  <c r="J558" i="8"/>
  <c r="D558" i="8" s="1"/>
  <c r="J556" i="8"/>
  <c r="J555" i="8"/>
  <c r="D555" i="8" s="1"/>
  <c r="J554" i="8"/>
  <c r="J553" i="8"/>
  <c r="D553" i="8" s="1"/>
  <c r="J551" i="8"/>
  <c r="J550" i="8"/>
  <c r="J549" i="8"/>
  <c r="D549" i="8" s="1"/>
  <c r="J548" i="8"/>
  <c r="J546" i="8"/>
  <c r="J545" i="8"/>
  <c r="D545" i="8" s="1"/>
  <c r="J544" i="8"/>
  <c r="D544" i="8" s="1"/>
  <c r="J543" i="8"/>
  <c r="J541" i="8"/>
  <c r="D541" i="8" s="1"/>
  <c r="J540" i="8"/>
  <c r="J539" i="8"/>
  <c r="D539" i="8" s="1"/>
  <c r="J538" i="8"/>
  <c r="J536" i="8"/>
  <c r="J533" i="8"/>
  <c r="D533" i="8" s="1"/>
  <c r="J531" i="8"/>
  <c r="D531" i="8" s="1"/>
  <c r="J528" i="8"/>
  <c r="D528" i="8" s="1"/>
  <c r="J526" i="8"/>
  <c r="D526" i="8" s="1"/>
  <c r="J525" i="8"/>
  <c r="D525" i="8" s="1"/>
  <c r="J524" i="8"/>
  <c r="J523" i="8"/>
  <c r="J521" i="8"/>
  <c r="D521" i="8" s="1"/>
  <c r="J518" i="8"/>
  <c r="D518" i="8" s="1"/>
  <c r="J516" i="8"/>
  <c r="D516" i="8" s="1"/>
  <c r="J515" i="8"/>
  <c r="J514" i="8"/>
  <c r="J513" i="8"/>
  <c r="D513" i="8" s="1"/>
  <c r="J511" i="8"/>
  <c r="D511" i="8" s="1"/>
  <c r="J508" i="8"/>
  <c r="J506" i="8"/>
  <c r="J503" i="8"/>
  <c r="D503" i="8" s="1"/>
  <c r="J501" i="8"/>
  <c r="D501" i="8" s="1"/>
  <c r="J500" i="8"/>
  <c r="J499" i="8"/>
  <c r="J498" i="8"/>
  <c r="J496" i="8"/>
  <c r="D496" i="8" s="1"/>
  <c r="J495" i="8"/>
  <c r="J494" i="8"/>
  <c r="J493" i="8"/>
  <c r="D493" i="8" s="1"/>
  <c r="J491" i="8"/>
  <c r="D491" i="8" s="1"/>
  <c r="J490" i="8"/>
  <c r="J489" i="8"/>
  <c r="J488" i="8"/>
  <c r="D488" i="8" s="1"/>
  <c r="J486" i="8"/>
  <c r="D486" i="8" s="1"/>
  <c r="J485" i="8"/>
  <c r="D485" i="8" s="1"/>
  <c r="J484" i="8"/>
  <c r="J483" i="8"/>
  <c r="J481" i="8"/>
  <c r="D481" i="8" s="1"/>
  <c r="J480" i="8"/>
  <c r="J479" i="8"/>
  <c r="J478" i="8"/>
  <c r="D478" i="8" s="1"/>
  <c r="J476" i="8"/>
  <c r="D476" i="8" s="1"/>
  <c r="J475" i="8"/>
  <c r="J474" i="8"/>
  <c r="J473" i="8"/>
  <c r="D473" i="8" s="1"/>
  <c r="J471" i="8"/>
  <c r="J470" i="8"/>
  <c r="J469" i="8"/>
  <c r="J468" i="8"/>
  <c r="J466" i="8"/>
  <c r="D466" i="8" s="1"/>
  <c r="J465" i="8"/>
  <c r="D465" i="8" s="1"/>
  <c r="J464" i="8"/>
  <c r="J463" i="8"/>
  <c r="J461" i="8"/>
  <c r="D461" i="8" s="1"/>
  <c r="J460" i="8"/>
  <c r="J459" i="8"/>
  <c r="J458" i="8"/>
  <c r="J456" i="8"/>
  <c r="J455" i="8"/>
  <c r="J454" i="8"/>
  <c r="J453" i="8"/>
  <c r="D453" i="8" s="1"/>
  <c r="J451" i="8"/>
  <c r="D451" i="8" s="1"/>
  <c r="J450" i="8"/>
  <c r="J449" i="8"/>
  <c r="D449" i="8" s="1"/>
  <c r="J448" i="8"/>
  <c r="D448" i="8" s="1"/>
  <c r="J446" i="8"/>
  <c r="D446" i="8" s="1"/>
  <c r="J445" i="8"/>
  <c r="D445" i="8" s="1"/>
  <c r="J444" i="8"/>
  <c r="J443" i="8"/>
  <c r="J441" i="8"/>
  <c r="D441" i="8" s="1"/>
  <c r="J440" i="8"/>
  <c r="J439" i="8"/>
  <c r="J438" i="8"/>
  <c r="D438" i="8" s="1"/>
  <c r="J436" i="8"/>
  <c r="D436" i="8" s="1"/>
  <c r="J435" i="8"/>
  <c r="J434" i="8"/>
  <c r="J433" i="8"/>
  <c r="D433" i="8" s="1"/>
  <c r="J431" i="8"/>
  <c r="D431" i="8" s="1"/>
  <c r="J428" i="8"/>
  <c r="J426" i="8"/>
  <c r="J425" i="8"/>
  <c r="D425" i="8" s="1"/>
  <c r="J424" i="8"/>
  <c r="D424" i="8" s="1"/>
  <c r="J423" i="8"/>
  <c r="J421" i="8"/>
  <c r="D421" i="8" s="1"/>
  <c r="J418" i="8"/>
  <c r="J416" i="8"/>
  <c r="D416" i="8" s="1"/>
  <c r="J413" i="8"/>
  <c r="D413" i="8" s="1"/>
  <c r="J411" i="8"/>
  <c r="J410" i="8"/>
  <c r="J409" i="8"/>
  <c r="D409" i="8" s="1"/>
  <c r="J408" i="8"/>
  <c r="D408" i="8" s="1"/>
  <c r="J406" i="8"/>
  <c r="J405" i="8"/>
  <c r="J404" i="8"/>
  <c r="D404" i="8" s="1"/>
  <c r="J403" i="8"/>
  <c r="J401" i="8"/>
  <c r="D401" i="8" s="1"/>
  <c r="J400" i="8"/>
  <c r="J399" i="8"/>
  <c r="J398" i="8"/>
  <c r="D398" i="8" s="1"/>
  <c r="J396" i="8"/>
  <c r="J395" i="8"/>
  <c r="J394" i="8"/>
  <c r="D394" i="8" s="1"/>
  <c r="J393" i="8"/>
  <c r="D393" i="8" s="1"/>
  <c r="J391" i="8"/>
  <c r="J390" i="8"/>
  <c r="J389" i="8"/>
  <c r="D389" i="8" s="1"/>
  <c r="J388" i="8"/>
  <c r="J386" i="8"/>
  <c r="J385" i="8"/>
  <c r="J384" i="8"/>
  <c r="J383" i="8"/>
  <c r="J381" i="8"/>
  <c r="J380" i="8"/>
  <c r="J379" i="8"/>
  <c r="D379" i="8" s="1"/>
  <c r="J378" i="8"/>
  <c r="J376" i="8"/>
  <c r="J375" i="8"/>
  <c r="J374" i="8"/>
  <c r="D374" i="8" s="1"/>
  <c r="J373" i="8"/>
  <c r="D373" i="8" s="1"/>
  <c r="J371" i="8"/>
  <c r="J368" i="8"/>
  <c r="D368" i="8" s="1"/>
  <c r="J366" i="8"/>
  <c r="J365" i="8"/>
  <c r="J364" i="8"/>
  <c r="J363" i="8"/>
  <c r="D363" i="8" s="1"/>
  <c r="J361" i="8"/>
  <c r="D361" i="8" s="1"/>
  <c r="J358" i="8"/>
  <c r="D358" i="8" s="1"/>
  <c r="J356" i="8"/>
  <c r="J355" i="8"/>
  <c r="D355" i="8" s="1"/>
  <c r="J354" i="8"/>
  <c r="D354" i="8" s="1"/>
  <c r="J353" i="8"/>
  <c r="D353" i="8" s="1"/>
  <c r="J351" i="8"/>
  <c r="J348" i="8"/>
  <c r="D348" i="8" s="1"/>
  <c r="J346" i="8"/>
  <c r="J345" i="8"/>
  <c r="D345" i="8" s="1"/>
  <c r="J344" i="8"/>
  <c r="J343" i="8"/>
  <c r="D343" i="8" s="1"/>
  <c r="J341" i="8"/>
  <c r="D341" i="8" s="1"/>
  <c r="J338" i="8"/>
  <c r="J336" i="8"/>
  <c r="J335" i="8"/>
  <c r="D335" i="8" s="1"/>
  <c r="J334" i="8"/>
  <c r="D334" i="8" s="1"/>
  <c r="J333" i="8"/>
  <c r="D333" i="8" s="1"/>
  <c r="J331" i="8"/>
  <c r="J330" i="8"/>
  <c r="J329" i="8"/>
  <c r="D329" i="8" s="1"/>
  <c r="J328" i="8"/>
  <c r="J326" i="8"/>
  <c r="J323" i="8"/>
  <c r="J321" i="8"/>
  <c r="D321" i="8" s="1"/>
  <c r="J320" i="8"/>
  <c r="J319" i="8"/>
  <c r="J318" i="8"/>
  <c r="J316" i="8"/>
  <c r="D316" i="8" s="1"/>
  <c r="J315" i="8"/>
  <c r="J314" i="8"/>
  <c r="J313" i="8"/>
  <c r="D313" i="8" s="1"/>
  <c r="J311" i="8"/>
  <c r="D311" i="8" s="1"/>
  <c r="J308" i="8"/>
  <c r="J306" i="8"/>
  <c r="J305" i="8"/>
  <c r="J304" i="8"/>
  <c r="D304" i="8" s="1"/>
  <c r="J303" i="8"/>
  <c r="J301" i="8"/>
  <c r="J300" i="8"/>
  <c r="J299" i="8"/>
  <c r="J298" i="8"/>
  <c r="J296" i="8"/>
  <c r="J295" i="8"/>
  <c r="D295" i="8" s="1"/>
  <c r="J294" i="8"/>
  <c r="D294" i="8" s="1"/>
  <c r="J293" i="8"/>
  <c r="D293" i="8" s="1"/>
  <c r="J291" i="8"/>
  <c r="J290" i="8"/>
  <c r="D290" i="8" s="1"/>
  <c r="J289" i="8"/>
  <c r="D289" i="8" s="1"/>
  <c r="J288" i="8"/>
  <c r="J286" i="8"/>
  <c r="J285" i="8"/>
  <c r="J284" i="8"/>
  <c r="D284" i="8" s="1"/>
  <c r="J283" i="8"/>
  <c r="J281" i="8"/>
  <c r="J280" i="8"/>
  <c r="D280" i="8" s="1"/>
  <c r="J279" i="8"/>
  <c r="D279" i="8" s="1"/>
  <c r="J278" i="8"/>
  <c r="J276" i="8"/>
  <c r="J275" i="8"/>
  <c r="D275" i="8" s="1"/>
  <c r="J274" i="8"/>
  <c r="D274" i="8" s="1"/>
  <c r="J273" i="8"/>
  <c r="D273" i="8" s="1"/>
  <c r="J271" i="8"/>
  <c r="J270" i="8"/>
  <c r="J269" i="8"/>
  <c r="D269" i="8" s="1"/>
  <c r="J268" i="8"/>
  <c r="J266" i="8"/>
  <c r="J265" i="8"/>
  <c r="D265" i="8" s="1"/>
  <c r="J264" i="8"/>
  <c r="D264" i="8" s="1"/>
  <c r="J263" i="8"/>
  <c r="D263" i="8" s="1"/>
  <c r="J261" i="8"/>
  <c r="J260" i="8"/>
  <c r="D260" i="8" s="1"/>
  <c r="J259" i="8"/>
  <c r="J258" i="8"/>
  <c r="J256" i="8"/>
  <c r="J255" i="8"/>
  <c r="D255" i="8" s="1"/>
  <c r="J254" i="8"/>
  <c r="D254" i="8" s="1"/>
  <c r="J253" i="8"/>
  <c r="D253" i="8" s="1"/>
  <c r="J251" i="8"/>
  <c r="J250" i="8"/>
  <c r="J249" i="8"/>
  <c r="D249" i="8" s="1"/>
  <c r="J248" i="8"/>
  <c r="D248" i="8" s="1"/>
  <c r="J246" i="8"/>
  <c r="J245" i="8"/>
  <c r="D245" i="8" s="1"/>
  <c r="J244" i="8"/>
  <c r="J243" i="8"/>
  <c r="J241" i="8"/>
  <c r="J240" i="8"/>
  <c r="D240" i="8" s="1"/>
  <c r="J239" i="8"/>
  <c r="D239" i="8" s="1"/>
  <c r="J238" i="8"/>
  <c r="D238" i="8" s="1"/>
  <c r="J236" i="8"/>
  <c r="J235" i="8"/>
  <c r="D235" i="8" s="1"/>
  <c r="J234" i="8"/>
  <c r="D234" i="8" s="1"/>
  <c r="J233" i="8"/>
  <c r="D233" i="8" s="1"/>
  <c r="J231" i="8"/>
  <c r="J230" i="8"/>
  <c r="D230" i="8" s="1"/>
  <c r="J229" i="8"/>
  <c r="D229" i="8" s="1"/>
  <c r="J228" i="8"/>
  <c r="J226" i="8"/>
  <c r="J225" i="8"/>
  <c r="D225" i="8" s="1"/>
  <c r="J224" i="8"/>
  <c r="D224" i="8" s="1"/>
  <c r="J223" i="8"/>
  <c r="J221" i="8"/>
  <c r="J220" i="8"/>
  <c r="D220" i="8" s="1"/>
  <c r="J219" i="8"/>
  <c r="D219" i="8" s="1"/>
  <c r="J218" i="8"/>
  <c r="J216" i="8"/>
  <c r="J213" i="8"/>
  <c r="D213" i="8" s="1"/>
  <c r="J211" i="8"/>
  <c r="J210" i="8"/>
  <c r="J209" i="8"/>
  <c r="D209" i="8" s="1"/>
  <c r="J208" i="8"/>
  <c r="D208" i="8" s="1"/>
  <c r="J206" i="8"/>
  <c r="D206" i="8" s="1"/>
  <c r="J203" i="8"/>
  <c r="D203" i="8" s="1"/>
  <c r="J201" i="8"/>
  <c r="J200" i="8"/>
  <c r="J199" i="8"/>
  <c r="D199" i="8" s="1"/>
  <c r="J198" i="8"/>
  <c r="D198" i="8" s="1"/>
  <c r="J196" i="8"/>
  <c r="J195" i="8"/>
  <c r="J194" i="8"/>
  <c r="J193" i="8"/>
  <c r="D193" i="8" s="1"/>
  <c r="J191" i="8"/>
  <c r="J190" i="8"/>
  <c r="D190" i="8" s="1"/>
  <c r="J189" i="8"/>
  <c r="D189" i="8" s="1"/>
  <c r="J188" i="8"/>
  <c r="J186" i="8"/>
  <c r="J185" i="8"/>
  <c r="D185" i="8" s="1"/>
  <c r="J184" i="8"/>
  <c r="D184" i="8" s="1"/>
  <c r="J183" i="8"/>
  <c r="D183" i="8" s="1"/>
  <c r="J181" i="8"/>
  <c r="D181" i="8" s="1"/>
  <c r="J180" i="8"/>
  <c r="D180" i="8" s="1"/>
  <c r="J179" i="8"/>
  <c r="D179" i="8" s="1"/>
  <c r="J178" i="8"/>
  <c r="J176" i="8"/>
  <c r="J175" i="8"/>
  <c r="D175" i="8" s="1"/>
  <c r="J174" i="8"/>
  <c r="J173" i="8"/>
  <c r="J171" i="8"/>
  <c r="J170" i="8"/>
  <c r="J169" i="8"/>
  <c r="D169" i="8" s="1"/>
  <c r="J168" i="8"/>
  <c r="D168" i="8" s="1"/>
  <c r="J166" i="8"/>
  <c r="D166" i="8" s="1"/>
  <c r="J165" i="8"/>
  <c r="D165" i="8" s="1"/>
  <c r="J164" i="8"/>
  <c r="D164" i="8" s="1"/>
  <c r="J163" i="8"/>
  <c r="J161" i="8"/>
  <c r="D161" i="8" s="1"/>
  <c r="J160" i="8"/>
  <c r="D160" i="8" s="1"/>
  <c r="J159" i="8"/>
  <c r="D159" i="8" s="1"/>
  <c r="J158" i="8"/>
  <c r="J156" i="8"/>
  <c r="D156" i="8" s="1"/>
  <c r="J155" i="8"/>
  <c r="D155" i="8" s="1"/>
  <c r="J154" i="8"/>
  <c r="D154" i="8" s="1"/>
  <c r="J153" i="8"/>
  <c r="D153" i="8" s="1"/>
  <c r="J151" i="8"/>
  <c r="J148" i="8"/>
  <c r="J146" i="8"/>
  <c r="D146" i="8" s="1"/>
  <c r="J145" i="8"/>
  <c r="J144" i="8"/>
  <c r="J143" i="8"/>
  <c r="J141" i="8"/>
  <c r="D141" i="8" s="1"/>
  <c r="J140" i="8"/>
  <c r="J139" i="8"/>
  <c r="J138" i="8"/>
  <c r="J136" i="8"/>
  <c r="D136" i="8" s="1"/>
  <c r="J133" i="8"/>
  <c r="J131" i="8"/>
  <c r="J130" i="8"/>
  <c r="D130" i="8" s="1"/>
  <c r="J129" i="8"/>
  <c r="D129" i="8" s="1"/>
  <c r="J128" i="8"/>
  <c r="D128" i="8" s="1"/>
  <c r="J126" i="8"/>
  <c r="J125" i="8"/>
  <c r="J124" i="8"/>
  <c r="D124" i="8" s="1"/>
  <c r="J123" i="8"/>
  <c r="D123" i="8" s="1"/>
  <c r="J121" i="8"/>
  <c r="J120" i="8"/>
  <c r="D120" i="8" s="1"/>
  <c r="J119" i="8"/>
  <c r="J118" i="8"/>
  <c r="D118" i="8" s="1"/>
  <c r="J116" i="8"/>
  <c r="J115" i="8"/>
  <c r="D115" i="8" s="1"/>
  <c r="J114" i="8"/>
  <c r="D114" i="8" s="1"/>
  <c r="J113" i="8"/>
  <c r="J111" i="8"/>
  <c r="J110" i="8"/>
  <c r="D110" i="8" s="1"/>
  <c r="J109" i="8"/>
  <c r="D109" i="8" s="1"/>
  <c r="J108" i="8"/>
  <c r="J106" i="8"/>
  <c r="J105" i="8"/>
  <c r="D105" i="8" s="1"/>
  <c r="J104" i="8"/>
  <c r="D104" i="8" s="1"/>
  <c r="J103" i="8"/>
  <c r="J101" i="8"/>
  <c r="J100" i="8"/>
  <c r="D100" i="8" s="1"/>
  <c r="J99" i="8"/>
  <c r="D99" i="8" s="1"/>
  <c r="J98" i="8"/>
  <c r="D98" i="8" s="1"/>
  <c r="J96" i="8"/>
  <c r="J95" i="8"/>
  <c r="D95" i="8" s="1"/>
  <c r="J94" i="8"/>
  <c r="D94" i="8" s="1"/>
  <c r="J93" i="8"/>
  <c r="D93" i="8" s="1"/>
  <c r="J91" i="8"/>
  <c r="J90" i="8"/>
  <c r="D90" i="8" s="1"/>
  <c r="J89" i="8"/>
  <c r="D89" i="8" s="1"/>
  <c r="J88" i="8"/>
  <c r="D88" i="8" s="1"/>
  <c r="J86" i="8"/>
  <c r="J83" i="8"/>
  <c r="J81" i="8"/>
  <c r="D81" i="8" s="1"/>
  <c r="J80" i="8"/>
  <c r="J79" i="8"/>
  <c r="D79" i="8" s="1"/>
  <c r="J78" i="8"/>
  <c r="J76" i="8"/>
  <c r="D76" i="8" s="1"/>
  <c r="J71" i="8"/>
  <c r="D71" i="8" s="1"/>
  <c r="J70" i="8"/>
  <c r="J69" i="8"/>
  <c r="D69" i="8" s="1"/>
  <c r="J68" i="8"/>
  <c r="J66" i="8"/>
  <c r="D66" i="8" s="1"/>
  <c r="J63" i="8"/>
  <c r="J61" i="8"/>
  <c r="D61" i="8" s="1"/>
  <c r="J60" i="8"/>
  <c r="D60" i="8" s="1"/>
  <c r="J59" i="8"/>
  <c r="D59" i="8" s="1"/>
  <c r="J58" i="8"/>
  <c r="J56" i="8"/>
  <c r="D56" i="8" s="1"/>
  <c r="J53" i="8"/>
  <c r="J51" i="8"/>
  <c r="D51" i="8" s="1"/>
  <c r="J50" i="8"/>
  <c r="J49" i="8"/>
  <c r="D49" i="8" s="1"/>
  <c r="J48" i="8"/>
  <c r="D48" i="8" s="1"/>
  <c r="J46" i="8"/>
  <c r="D46" i="8" s="1"/>
  <c r="J45" i="8"/>
  <c r="J44" i="8"/>
  <c r="D44" i="8" s="1"/>
  <c r="J43" i="8"/>
  <c r="D43" i="8" s="1"/>
  <c r="J41" i="8"/>
  <c r="D41" i="8" s="1"/>
  <c r="J38" i="8"/>
  <c r="J36" i="8"/>
  <c r="D36" i="8" s="1"/>
  <c r="J35" i="8"/>
  <c r="J34" i="8"/>
  <c r="D34" i="8" s="1"/>
  <c r="J33" i="8"/>
  <c r="J31" i="8"/>
  <c r="J30" i="8"/>
  <c r="D30" i="8" s="1"/>
  <c r="J29" i="8"/>
  <c r="D29" i="8" s="1"/>
  <c r="J28" i="8"/>
  <c r="J26" i="8"/>
  <c r="D26" i="8" s="1"/>
  <c r="J23" i="8"/>
  <c r="D23" i="8" s="1"/>
  <c r="J21" i="8"/>
  <c r="D21" i="8" s="1"/>
  <c r="J20" i="8"/>
  <c r="J19" i="8"/>
  <c r="D19" i="8" s="1"/>
  <c r="J18" i="8"/>
  <c r="D18" i="8" s="1"/>
  <c r="J16" i="8"/>
  <c r="D16" i="8" s="1"/>
  <c r="D630" i="8"/>
  <c r="D626" i="8"/>
  <c r="D624" i="8"/>
  <c r="D620" i="8"/>
  <c r="D619" i="8"/>
  <c r="D616" i="8"/>
  <c r="D615" i="8"/>
  <c r="D614" i="8"/>
  <c r="D610" i="8"/>
  <c r="D604" i="8"/>
  <c r="D600" i="8"/>
  <c r="D599" i="8"/>
  <c r="D595" i="8"/>
  <c r="D594" i="8"/>
  <c r="D591" i="8"/>
  <c r="D590" i="8"/>
  <c r="D589" i="8"/>
  <c r="D588" i="8"/>
  <c r="D586" i="8"/>
  <c r="D575" i="8"/>
  <c r="D574" i="8"/>
  <c r="D571" i="8"/>
  <c r="D563" i="8"/>
  <c r="D556" i="8"/>
  <c r="D554" i="8"/>
  <c r="D551" i="8"/>
  <c r="D550" i="8"/>
  <c r="D546" i="8"/>
  <c r="D540" i="8"/>
  <c r="D538" i="8"/>
  <c r="D536" i="8"/>
  <c r="D524" i="8"/>
  <c r="D523" i="8"/>
  <c r="D515" i="8"/>
  <c r="D514" i="8"/>
  <c r="D508" i="8"/>
  <c r="D506" i="8"/>
  <c r="D500" i="8"/>
  <c r="D499" i="8"/>
  <c r="D495" i="8"/>
  <c r="D494" i="8"/>
  <c r="D490" i="8"/>
  <c r="D489" i="8"/>
  <c r="D484" i="8"/>
  <c r="D480" i="8"/>
  <c r="D479" i="8"/>
  <c r="D475" i="8"/>
  <c r="D474" i="8"/>
  <c r="D471" i="8"/>
  <c r="D470" i="8"/>
  <c r="D469" i="8"/>
  <c r="D464" i="8"/>
  <c r="D463" i="8"/>
  <c r="D460" i="8"/>
  <c r="D459" i="8"/>
  <c r="D456" i="8"/>
  <c r="D455" i="8"/>
  <c r="D454" i="8"/>
  <c r="D450" i="8"/>
  <c r="D444" i="8"/>
  <c r="D443" i="8"/>
  <c r="D440" i="8"/>
  <c r="D439" i="8"/>
  <c r="D435" i="8"/>
  <c r="D434" i="8"/>
  <c r="D426" i="8"/>
  <c r="D423" i="8"/>
  <c r="D411" i="8"/>
  <c r="D410" i="8"/>
  <c r="D406" i="8"/>
  <c r="D405" i="8"/>
  <c r="D400" i="8"/>
  <c r="D399" i="8"/>
  <c r="D396" i="8"/>
  <c r="D395" i="8"/>
  <c r="D391" i="8"/>
  <c r="D390" i="8"/>
  <c r="D386" i="8"/>
  <c r="D385" i="8"/>
  <c r="D384" i="8"/>
  <c r="D381" i="8"/>
  <c r="D380" i="8"/>
  <c r="D376" i="8"/>
  <c r="D375" i="8"/>
  <c r="D371" i="8"/>
  <c r="D366" i="8"/>
  <c r="D365" i="8"/>
  <c r="D364" i="8"/>
  <c r="D356" i="8"/>
  <c r="D351" i="8"/>
  <c r="D346" i="8"/>
  <c r="D344" i="8"/>
  <c r="D336" i="8"/>
  <c r="D331" i="8"/>
  <c r="D330" i="8"/>
  <c r="D328" i="8"/>
  <c r="D326" i="8"/>
  <c r="D323" i="8"/>
  <c r="D320" i="8"/>
  <c r="D319" i="8"/>
  <c r="D318" i="8"/>
  <c r="D315" i="8"/>
  <c r="D314" i="8"/>
  <c r="D306" i="8"/>
  <c r="D305" i="8"/>
  <c r="D301" i="8"/>
  <c r="D300" i="8"/>
  <c r="D299" i="8"/>
  <c r="D296" i="8"/>
  <c r="D291" i="8"/>
  <c r="D288" i="8"/>
  <c r="D286" i="8"/>
  <c r="D285" i="8"/>
  <c r="D283" i="8"/>
  <c r="D281" i="8"/>
  <c r="D278" i="8"/>
  <c r="D276" i="8"/>
  <c r="D271" i="8"/>
  <c r="D270" i="8"/>
  <c r="D266" i="8"/>
  <c r="D261" i="8"/>
  <c r="D259" i="8"/>
  <c r="D256" i="8"/>
  <c r="D251" i="8"/>
  <c r="D250" i="8"/>
  <c r="D246" i="8"/>
  <c r="D244" i="8"/>
  <c r="D241" i="8"/>
  <c r="D236" i="8"/>
  <c r="D231" i="8"/>
  <c r="D226" i="8"/>
  <c r="D221" i="8"/>
  <c r="D216" i="8"/>
  <c r="D211" i="8"/>
  <c r="D210" i="8"/>
  <c r="D201" i="8"/>
  <c r="D200" i="8"/>
  <c r="D196" i="8"/>
  <c r="D195" i="8"/>
  <c r="D194" i="8"/>
  <c r="D191" i="8"/>
  <c r="D186" i="8"/>
  <c r="D176" i="8"/>
  <c r="D174" i="8"/>
  <c r="D171" i="8"/>
  <c r="D170" i="8"/>
  <c r="D158" i="8"/>
  <c r="D151" i="8"/>
  <c r="D145" i="8"/>
  <c r="D144" i="8"/>
  <c r="D140" i="8"/>
  <c r="D139" i="8"/>
  <c r="D131" i="8"/>
  <c r="D126" i="8"/>
  <c r="D125" i="8"/>
  <c r="D121" i="8"/>
  <c r="D119" i="8"/>
  <c r="D116" i="8"/>
  <c r="D111" i="8"/>
  <c r="D106" i="8"/>
  <c r="D103" i="8"/>
  <c r="D101" i="8"/>
  <c r="D96" i="8"/>
  <c r="D91" i="8"/>
  <c r="D86" i="8"/>
  <c r="D83" i="8"/>
  <c r="D80" i="8"/>
  <c r="D78" i="8"/>
  <c r="D70" i="8"/>
  <c r="D63" i="8"/>
  <c r="D53" i="8"/>
  <c r="D50" i="8"/>
  <c r="D45" i="8"/>
  <c r="D38" i="8"/>
  <c r="D35" i="8"/>
  <c r="D31" i="8"/>
  <c r="D20" i="8"/>
  <c r="M13" i="8"/>
  <c r="M8" i="8" s="1"/>
  <c r="M15" i="8"/>
  <c r="M11" i="8"/>
  <c r="E13" i="8"/>
  <c r="M504" i="8" l="1"/>
  <c r="M75" i="8"/>
  <c r="M217" i="8"/>
  <c r="M14" i="8"/>
  <c r="M17" i="8" s="1"/>
  <c r="M310" i="8"/>
  <c r="J142" i="8"/>
  <c r="J147" i="8"/>
  <c r="J462" i="8"/>
  <c r="J467" i="8"/>
  <c r="J472" i="8"/>
  <c r="J487" i="8"/>
  <c r="J502" i="8"/>
  <c r="J592" i="8"/>
  <c r="J602" i="8"/>
  <c r="J622" i="8"/>
  <c r="J627" i="8"/>
  <c r="J632" i="8"/>
  <c r="M87" i="8"/>
  <c r="M207" i="8"/>
  <c r="M342" i="8"/>
  <c r="M505" i="8"/>
  <c r="M507" i="8" s="1"/>
  <c r="M137" i="8"/>
  <c r="J112" i="8"/>
  <c r="J117" i="8"/>
  <c r="J167" i="8"/>
  <c r="J177" i="8"/>
  <c r="J182" i="8"/>
  <c r="J192" i="8"/>
  <c r="J222" i="8"/>
  <c r="J227" i="8"/>
  <c r="J232" i="8"/>
  <c r="J247" i="8"/>
  <c r="J262" i="8"/>
  <c r="J272" i="8"/>
  <c r="J302" i="8"/>
  <c r="J307" i="8"/>
  <c r="J382" i="8"/>
  <c r="J387" i="8"/>
  <c r="J392" i="8"/>
  <c r="J407" i="8"/>
  <c r="J542" i="8"/>
  <c r="J547" i="8"/>
  <c r="J552" i="8"/>
  <c r="J567" i="8"/>
  <c r="M57" i="8"/>
  <c r="M27" i="8"/>
  <c r="M309" i="8"/>
  <c r="M362" i="8"/>
  <c r="M572" i="8"/>
  <c r="M582" i="8"/>
  <c r="D243" i="8"/>
  <c r="D247" i="8" s="1"/>
  <c r="D378" i="8"/>
  <c r="D382" i="8" s="1"/>
  <c r="D383" i="8"/>
  <c r="D387" i="8" s="1"/>
  <c r="D388" i="8"/>
  <c r="D458" i="8"/>
  <c r="D462" i="8" s="1"/>
  <c r="D483" i="8"/>
  <c r="D487" i="8" s="1"/>
  <c r="M74" i="8"/>
  <c r="M327" i="8"/>
  <c r="M415" i="8"/>
  <c r="M414" i="8"/>
  <c r="M417" i="8" s="1"/>
  <c r="D108" i="8"/>
  <c r="D113" i="8"/>
  <c r="D117" i="8" s="1"/>
  <c r="D133" i="8"/>
  <c r="D138" i="8"/>
  <c r="D142" i="8" s="1"/>
  <c r="D143" i="8"/>
  <c r="D148" i="8"/>
  <c r="D173" i="8"/>
  <c r="D177" i="8" s="1"/>
  <c r="D178" i="8"/>
  <c r="D182" i="8" s="1"/>
  <c r="D188" i="8"/>
  <c r="D268" i="8"/>
  <c r="D298" i="8"/>
  <c r="D302" i="8" s="1"/>
  <c r="D303" i="8"/>
  <c r="D307" i="8" s="1"/>
  <c r="D308" i="8"/>
  <c r="D338" i="8"/>
  <c r="D403" i="8"/>
  <c r="D407" i="8" s="1"/>
  <c r="D418" i="8"/>
  <c r="D548" i="8"/>
  <c r="D578" i="8"/>
  <c r="D623" i="8"/>
  <c r="D627" i="8" s="1"/>
  <c r="M432" i="8"/>
  <c r="M537" i="8"/>
  <c r="D557" i="8"/>
  <c r="D163" i="8"/>
  <c r="D167" i="8" s="1"/>
  <c r="D218" i="8"/>
  <c r="D222" i="8" s="1"/>
  <c r="D223" i="8"/>
  <c r="D227" i="8" s="1"/>
  <c r="D228" i="8"/>
  <c r="D258" i="8"/>
  <c r="D428" i="8"/>
  <c r="D468" i="8"/>
  <c r="D498" i="8"/>
  <c r="D543" i="8"/>
  <c r="D547" i="8" s="1"/>
  <c r="D598" i="8"/>
  <c r="D602" i="8" s="1"/>
  <c r="D618" i="8"/>
  <c r="D622" i="8" s="1"/>
  <c r="D628" i="8"/>
  <c r="D632" i="8" s="1"/>
  <c r="M67" i="8"/>
  <c r="M587" i="8"/>
  <c r="M529" i="8"/>
  <c r="M532" i="8" s="1"/>
  <c r="M522" i="8"/>
  <c r="M512" i="8"/>
  <c r="M422" i="8"/>
  <c r="D477" i="8"/>
  <c r="D157" i="8"/>
  <c r="J32" i="8"/>
  <c r="J37" i="8"/>
  <c r="J62" i="8"/>
  <c r="J22" i="8"/>
  <c r="J72" i="8"/>
  <c r="J97" i="8"/>
  <c r="J102" i="8"/>
  <c r="D68" i="8"/>
  <c r="D58" i="8"/>
  <c r="D62" i="8" s="1"/>
  <c r="D28" i="8"/>
  <c r="D32" i="8" s="1"/>
  <c r="D33" i="8"/>
  <c r="D37" i="8" s="1"/>
  <c r="J157" i="8"/>
  <c r="D317" i="8"/>
  <c r="J557" i="8"/>
  <c r="J82" i="8"/>
  <c r="J92" i="8"/>
  <c r="J162" i="8"/>
  <c r="J172" i="8"/>
  <c r="J242" i="8"/>
  <c r="J252" i="8"/>
  <c r="D257" i="8"/>
  <c r="J257" i="8"/>
  <c r="J322" i="8"/>
  <c r="J332" i="8"/>
  <c r="D337" i="8"/>
  <c r="J337" i="8"/>
  <c r="J402" i="8"/>
  <c r="J412" i="8"/>
  <c r="J482" i="8"/>
  <c r="J492" i="8"/>
  <c r="D497" i="8"/>
  <c r="J497" i="8"/>
  <c r="J562" i="8"/>
  <c r="D577" i="8"/>
  <c r="J577" i="8"/>
  <c r="J237" i="8"/>
  <c r="D397" i="8"/>
  <c r="J477" i="8"/>
  <c r="D187" i="8"/>
  <c r="D192" i="8"/>
  <c r="J107" i="8"/>
  <c r="J187" i="8"/>
  <c r="D197" i="8"/>
  <c r="J197" i="8"/>
  <c r="J267" i="8"/>
  <c r="D277" i="8"/>
  <c r="J277" i="8"/>
  <c r="J347" i="8"/>
  <c r="D357" i="8"/>
  <c r="J357" i="8"/>
  <c r="J427" i="8"/>
  <c r="D437" i="8"/>
  <c r="J437" i="8"/>
  <c r="D517" i="8"/>
  <c r="J517" i="8"/>
  <c r="D597" i="8"/>
  <c r="J597" i="8"/>
  <c r="D237" i="8"/>
  <c r="J317" i="8"/>
  <c r="J397" i="8"/>
  <c r="D22" i="8"/>
  <c r="D47" i="8"/>
  <c r="D52" i="8"/>
  <c r="D72" i="8"/>
  <c r="D82" i="8"/>
  <c r="D92" i="8"/>
  <c r="D97" i="8"/>
  <c r="D102" i="8"/>
  <c r="D107" i="8"/>
  <c r="D112" i="8"/>
  <c r="D122" i="8"/>
  <c r="D127" i="8"/>
  <c r="D132" i="8"/>
  <c r="D147" i="8"/>
  <c r="D162" i="8"/>
  <c r="D172" i="8"/>
  <c r="J47" i="8"/>
  <c r="J52" i="8"/>
  <c r="J122" i="8"/>
  <c r="J127" i="8"/>
  <c r="J132" i="8"/>
  <c r="J202" i="8"/>
  <c r="J212" i="8"/>
  <c r="J282" i="8"/>
  <c r="J287" i="8"/>
  <c r="J292" i="8"/>
  <c r="D297" i="8"/>
  <c r="J297" i="8"/>
  <c r="J367" i="8"/>
  <c r="D377" i="8"/>
  <c r="J377" i="8"/>
  <c r="J442" i="8"/>
  <c r="J447" i="8"/>
  <c r="J452" i="8"/>
  <c r="D457" i="8"/>
  <c r="J457" i="8"/>
  <c r="J527" i="8"/>
  <c r="J607" i="8"/>
  <c r="J612" i="8"/>
  <c r="D617" i="8"/>
  <c r="J617" i="8"/>
  <c r="D202" i="8"/>
  <c r="D212" i="8"/>
  <c r="D232" i="8"/>
  <c r="D242" i="8"/>
  <c r="D252" i="8"/>
  <c r="D262" i="8"/>
  <c r="D267" i="8"/>
  <c r="D272" i="8"/>
  <c r="D282" i="8"/>
  <c r="D287" i="8"/>
  <c r="D292" i="8"/>
  <c r="D322" i="8"/>
  <c r="D332" i="8"/>
  <c r="D347" i="8"/>
  <c r="D367" i="8"/>
  <c r="D392" i="8"/>
  <c r="D402" i="8"/>
  <c r="D412" i="8"/>
  <c r="D427" i="8"/>
  <c r="D442" i="8"/>
  <c r="D447" i="8"/>
  <c r="D452" i="8"/>
  <c r="D467" i="8"/>
  <c r="D472" i="8"/>
  <c r="D482" i="8"/>
  <c r="D492" i="8"/>
  <c r="D502" i="8"/>
  <c r="D527" i="8"/>
  <c r="D542" i="8"/>
  <c r="D552" i="8"/>
  <c r="D562" i="8"/>
  <c r="D567" i="8"/>
  <c r="D592" i="8"/>
  <c r="D607" i="8"/>
  <c r="D612" i="8"/>
  <c r="K315" i="8"/>
  <c r="F73" i="8"/>
  <c r="G73" i="8"/>
  <c r="H73" i="8"/>
  <c r="I73" i="8"/>
  <c r="K73" i="8"/>
  <c r="L73" i="8"/>
  <c r="N73" i="8"/>
  <c r="E73" i="8"/>
  <c r="N307" i="8"/>
  <c r="L307" i="8"/>
  <c r="K307" i="8"/>
  <c r="I307" i="8"/>
  <c r="H307" i="8"/>
  <c r="G307" i="8"/>
  <c r="F307" i="8"/>
  <c r="E307" i="8"/>
  <c r="N302" i="8"/>
  <c r="L302" i="8"/>
  <c r="K302" i="8"/>
  <c r="I302" i="8"/>
  <c r="H302" i="8"/>
  <c r="G302" i="8"/>
  <c r="F302" i="8"/>
  <c r="E302" i="8"/>
  <c r="K80" i="8"/>
  <c r="K20" i="8"/>
  <c r="M77" i="8" l="1"/>
  <c r="M10" i="8"/>
  <c r="M312" i="8"/>
  <c r="M9" i="8"/>
  <c r="E8" i="8"/>
  <c r="J73" i="8"/>
  <c r="E11" i="8"/>
  <c r="F11" i="8"/>
  <c r="G11" i="8"/>
  <c r="H11" i="8"/>
  <c r="I11" i="8"/>
  <c r="K11" i="8"/>
  <c r="L11" i="8"/>
  <c r="N11" i="8"/>
  <c r="M12" i="8" l="1"/>
  <c r="D73" i="8"/>
  <c r="J11" i="8"/>
  <c r="D11" i="8" s="1"/>
  <c r="N502" i="8"/>
  <c r="L502" i="8"/>
  <c r="K502" i="8"/>
  <c r="I502" i="8"/>
  <c r="H502" i="8"/>
  <c r="G502" i="8"/>
  <c r="F502" i="8"/>
  <c r="E502" i="8"/>
  <c r="N497" i="8"/>
  <c r="L497" i="8"/>
  <c r="K497" i="8"/>
  <c r="I497" i="8"/>
  <c r="H497" i="8"/>
  <c r="G497" i="8"/>
  <c r="F497" i="8"/>
  <c r="E497" i="8"/>
  <c r="N492" i="8"/>
  <c r="L492" i="8"/>
  <c r="K492" i="8"/>
  <c r="I492" i="8"/>
  <c r="H492" i="8"/>
  <c r="G492" i="8"/>
  <c r="F492" i="8"/>
  <c r="E492" i="8"/>
  <c r="N487" i="8"/>
  <c r="L487" i="8"/>
  <c r="K487" i="8"/>
  <c r="I487" i="8"/>
  <c r="H487" i="8"/>
  <c r="G487" i="8"/>
  <c r="F487" i="8"/>
  <c r="E487" i="8"/>
  <c r="N482" i="8"/>
  <c r="L482" i="8"/>
  <c r="K482" i="8"/>
  <c r="I482" i="8"/>
  <c r="H482" i="8"/>
  <c r="G482" i="8"/>
  <c r="F482" i="8"/>
  <c r="E482" i="8"/>
  <c r="N477" i="8"/>
  <c r="L477" i="8"/>
  <c r="K477" i="8"/>
  <c r="I477" i="8"/>
  <c r="H477" i="8"/>
  <c r="G477" i="8"/>
  <c r="F477" i="8"/>
  <c r="E477" i="8"/>
  <c r="N472" i="8"/>
  <c r="L472" i="8"/>
  <c r="K472" i="8"/>
  <c r="I472" i="8"/>
  <c r="H472" i="8"/>
  <c r="G472" i="8"/>
  <c r="F472" i="8"/>
  <c r="E472" i="8"/>
  <c r="N467" i="8"/>
  <c r="L467" i="8"/>
  <c r="K467" i="8"/>
  <c r="I467" i="8"/>
  <c r="H467" i="8"/>
  <c r="G467" i="8"/>
  <c r="F467" i="8"/>
  <c r="E467" i="8"/>
  <c r="N462" i="8"/>
  <c r="L462" i="8"/>
  <c r="K462" i="8"/>
  <c r="I462" i="8"/>
  <c r="H462" i="8"/>
  <c r="G462" i="8"/>
  <c r="F462" i="8"/>
  <c r="E462" i="8"/>
  <c r="N457" i="8"/>
  <c r="L457" i="8"/>
  <c r="K457" i="8"/>
  <c r="I457" i="8"/>
  <c r="G457" i="8"/>
  <c r="F457" i="8"/>
  <c r="E457" i="8"/>
  <c r="H455" i="8"/>
  <c r="N452" i="8"/>
  <c r="L452" i="8"/>
  <c r="K452" i="8"/>
  <c r="I452" i="8"/>
  <c r="H452" i="8"/>
  <c r="G452" i="8"/>
  <c r="F452" i="8"/>
  <c r="E452" i="8"/>
  <c r="N447" i="8"/>
  <c r="L447" i="8"/>
  <c r="K447" i="8"/>
  <c r="I447" i="8"/>
  <c r="H447" i="8"/>
  <c r="F447" i="8"/>
  <c r="E447" i="8"/>
  <c r="G445" i="8"/>
  <c r="G447" i="8" s="1"/>
  <c r="N442" i="8"/>
  <c r="L442" i="8"/>
  <c r="K442" i="8"/>
  <c r="I442" i="8"/>
  <c r="H442" i="8"/>
  <c r="G442" i="8"/>
  <c r="F442" i="8"/>
  <c r="E442" i="8"/>
  <c r="N437" i="8"/>
  <c r="L437" i="8"/>
  <c r="K437" i="8"/>
  <c r="I437" i="8"/>
  <c r="H437" i="8"/>
  <c r="G437" i="8"/>
  <c r="F437" i="8"/>
  <c r="E437" i="8"/>
  <c r="N430" i="8"/>
  <c r="L430" i="8"/>
  <c r="K430" i="8"/>
  <c r="I430" i="8"/>
  <c r="F430" i="8"/>
  <c r="E430" i="8"/>
  <c r="N429" i="8"/>
  <c r="L429" i="8"/>
  <c r="K429" i="8"/>
  <c r="I429" i="8"/>
  <c r="H429" i="8"/>
  <c r="G429" i="8"/>
  <c r="F429" i="8"/>
  <c r="F432" i="8" s="1"/>
  <c r="E429" i="8"/>
  <c r="E432" i="8" l="1"/>
  <c r="J429" i="8"/>
  <c r="L432" i="8"/>
  <c r="I432" i="8"/>
  <c r="G430" i="8"/>
  <c r="G432" i="8" s="1"/>
  <c r="N432" i="8"/>
  <c r="K432" i="8"/>
  <c r="H430" i="8"/>
  <c r="H432" i="8" s="1"/>
  <c r="H457" i="8"/>
  <c r="N527" i="8"/>
  <c r="L527" i="8"/>
  <c r="K527" i="8"/>
  <c r="I527" i="8"/>
  <c r="H527" i="8"/>
  <c r="G527" i="8"/>
  <c r="F527" i="8"/>
  <c r="E527" i="8"/>
  <c r="N520" i="8"/>
  <c r="L520" i="8"/>
  <c r="K520" i="8"/>
  <c r="I520" i="8"/>
  <c r="H520" i="8"/>
  <c r="G520" i="8"/>
  <c r="F520" i="8"/>
  <c r="E520" i="8"/>
  <c r="N519" i="8"/>
  <c r="N522" i="8" s="1"/>
  <c r="L519" i="8"/>
  <c r="L522" i="8" s="1"/>
  <c r="K519" i="8"/>
  <c r="I519" i="8"/>
  <c r="H519" i="8"/>
  <c r="G519" i="8"/>
  <c r="G522" i="8" s="1"/>
  <c r="F519" i="8"/>
  <c r="E519" i="8"/>
  <c r="J430" i="8" l="1"/>
  <c r="D430" i="8" s="1"/>
  <c r="J520" i="8"/>
  <c r="D520" i="8" s="1"/>
  <c r="J432" i="8"/>
  <c r="D429" i="8"/>
  <c r="D432" i="8" s="1"/>
  <c r="J519" i="8"/>
  <c r="F522" i="8"/>
  <c r="E522" i="8"/>
  <c r="I522" i="8"/>
  <c r="K522" i="8"/>
  <c r="H522" i="8"/>
  <c r="I315" i="8"/>
  <c r="J522" i="8" l="1"/>
  <c r="D519" i="8"/>
  <c r="D522" i="8" s="1"/>
  <c r="F149" i="8"/>
  <c r="G149" i="8"/>
  <c r="H149" i="8"/>
  <c r="I149" i="8"/>
  <c r="K149" i="8"/>
  <c r="L149" i="8"/>
  <c r="N149" i="8"/>
  <c r="F150" i="8"/>
  <c r="G150" i="8"/>
  <c r="H150" i="8"/>
  <c r="I150" i="8"/>
  <c r="K150" i="8"/>
  <c r="L150" i="8"/>
  <c r="N150" i="8"/>
  <c r="E150" i="8"/>
  <c r="E149" i="8"/>
  <c r="J149" i="8" l="1"/>
  <c r="J150" i="8"/>
  <c r="D150" i="8" s="1"/>
  <c r="F584" i="8"/>
  <c r="F579" i="8" s="1"/>
  <c r="G584" i="8"/>
  <c r="G579" i="8" s="1"/>
  <c r="H584" i="8"/>
  <c r="H579" i="8" s="1"/>
  <c r="I584" i="8"/>
  <c r="I579" i="8" s="1"/>
  <c r="K584" i="8"/>
  <c r="K579" i="8" s="1"/>
  <c r="L584" i="8"/>
  <c r="L579" i="8" s="1"/>
  <c r="N584" i="8"/>
  <c r="N579" i="8" s="1"/>
  <c r="F585" i="8"/>
  <c r="F580" i="8" s="1"/>
  <c r="G585" i="8"/>
  <c r="G580" i="8" s="1"/>
  <c r="H585" i="8"/>
  <c r="H580" i="8" s="1"/>
  <c r="I585" i="8"/>
  <c r="I580" i="8" s="1"/>
  <c r="K585" i="8"/>
  <c r="K580" i="8" s="1"/>
  <c r="L585" i="8"/>
  <c r="L580" i="8" s="1"/>
  <c r="N585" i="8"/>
  <c r="N580" i="8" s="1"/>
  <c r="E585" i="8"/>
  <c r="E584" i="8"/>
  <c r="N632" i="8"/>
  <c r="L632" i="8"/>
  <c r="K632" i="8"/>
  <c r="I632" i="8"/>
  <c r="H632" i="8"/>
  <c r="G632" i="8"/>
  <c r="F632" i="8"/>
  <c r="E632" i="8"/>
  <c r="E580" i="8" l="1"/>
  <c r="J580" i="8" s="1"/>
  <c r="D580" i="8" s="1"/>
  <c r="J585" i="8"/>
  <c r="D585" i="8" s="1"/>
  <c r="D149" i="8"/>
  <c r="D152" i="8" s="1"/>
  <c r="J152" i="8"/>
  <c r="E579" i="8"/>
  <c r="J579" i="8" s="1"/>
  <c r="J584" i="8"/>
  <c r="N582" i="8"/>
  <c r="G582" i="8"/>
  <c r="K582" i="8"/>
  <c r="F582" i="8"/>
  <c r="I582" i="8"/>
  <c r="L582" i="8"/>
  <c r="E582" i="8"/>
  <c r="H582" i="8"/>
  <c r="I369" i="8"/>
  <c r="I385" i="8"/>
  <c r="I80" i="8"/>
  <c r="D584" i="8" l="1"/>
  <c r="D587" i="8" s="1"/>
  <c r="J587" i="8"/>
  <c r="D579" i="8"/>
  <c r="D582" i="8" s="1"/>
  <c r="J582" i="8"/>
  <c r="I20" i="8"/>
  <c r="F534" i="8" l="1"/>
  <c r="G534" i="8"/>
  <c r="H534" i="8"/>
  <c r="I534" i="8"/>
  <c r="K534" i="8"/>
  <c r="L534" i="8"/>
  <c r="N534" i="8"/>
  <c r="F535" i="8"/>
  <c r="G535" i="8"/>
  <c r="H535" i="8"/>
  <c r="I535" i="8"/>
  <c r="K535" i="8"/>
  <c r="L535" i="8"/>
  <c r="N535" i="8"/>
  <c r="E535" i="8"/>
  <c r="E534" i="8"/>
  <c r="J534" i="8" s="1"/>
  <c r="D534" i="8" l="1"/>
  <c r="J535" i="8"/>
  <c r="D535" i="8" s="1"/>
  <c r="N567" i="8"/>
  <c r="L567" i="8"/>
  <c r="K567" i="8"/>
  <c r="I567" i="8"/>
  <c r="H567" i="8"/>
  <c r="G567" i="8"/>
  <c r="F567" i="8"/>
  <c r="E567" i="8"/>
  <c r="N562" i="8"/>
  <c r="L562" i="8"/>
  <c r="K562" i="8"/>
  <c r="I562" i="8"/>
  <c r="H562" i="8"/>
  <c r="G562" i="8"/>
  <c r="F562" i="8"/>
  <c r="E562" i="8"/>
  <c r="N557" i="8"/>
  <c r="L557" i="8"/>
  <c r="K557" i="8"/>
  <c r="I557" i="8"/>
  <c r="H557" i="8"/>
  <c r="G557" i="8"/>
  <c r="F557" i="8"/>
  <c r="E557" i="8"/>
  <c r="N577" i="8"/>
  <c r="L577" i="8"/>
  <c r="K577" i="8"/>
  <c r="I577" i="8"/>
  <c r="H577" i="8"/>
  <c r="G577" i="8"/>
  <c r="F577" i="8"/>
  <c r="E577" i="8"/>
  <c r="N570" i="8"/>
  <c r="L570" i="8"/>
  <c r="K570" i="8"/>
  <c r="I570" i="8"/>
  <c r="H570" i="8"/>
  <c r="G570" i="8"/>
  <c r="F570" i="8"/>
  <c r="E570" i="8"/>
  <c r="N569" i="8"/>
  <c r="L569" i="8"/>
  <c r="L572" i="8" s="1"/>
  <c r="K569" i="8"/>
  <c r="I569" i="8"/>
  <c r="I572" i="8" s="1"/>
  <c r="H569" i="8"/>
  <c r="G569" i="8"/>
  <c r="G572" i="8" s="1"/>
  <c r="F569" i="8"/>
  <c r="E569" i="8"/>
  <c r="N552" i="8"/>
  <c r="L552" i="8"/>
  <c r="K552" i="8"/>
  <c r="I552" i="8"/>
  <c r="H552" i="8"/>
  <c r="G552" i="8"/>
  <c r="F552" i="8"/>
  <c r="E552" i="8"/>
  <c r="N547" i="8"/>
  <c r="L547" i="8"/>
  <c r="K547" i="8"/>
  <c r="I547" i="8"/>
  <c r="H547" i="8"/>
  <c r="G547" i="8"/>
  <c r="F547" i="8"/>
  <c r="E547" i="8"/>
  <c r="N542" i="8"/>
  <c r="L542" i="8"/>
  <c r="K542" i="8"/>
  <c r="I542" i="8"/>
  <c r="H542" i="8"/>
  <c r="G542" i="8"/>
  <c r="F542" i="8"/>
  <c r="E542" i="8"/>
  <c r="N530" i="8"/>
  <c r="L530" i="8"/>
  <c r="K530" i="8"/>
  <c r="I530" i="8"/>
  <c r="H530" i="8"/>
  <c r="G530" i="8"/>
  <c r="F530" i="8"/>
  <c r="H529" i="8"/>
  <c r="G529" i="8"/>
  <c r="E530" i="8"/>
  <c r="N529" i="8"/>
  <c r="L529" i="8"/>
  <c r="K529" i="8"/>
  <c r="F529" i="8"/>
  <c r="N517" i="8"/>
  <c r="L517" i="8"/>
  <c r="K517" i="8"/>
  <c r="I517" i="8"/>
  <c r="H517" i="8"/>
  <c r="G517" i="8"/>
  <c r="F517" i="8"/>
  <c r="E517" i="8"/>
  <c r="N510" i="8"/>
  <c r="N505" i="8" s="1"/>
  <c r="L510" i="8"/>
  <c r="L505" i="8" s="1"/>
  <c r="K510" i="8"/>
  <c r="K505" i="8" s="1"/>
  <c r="I510" i="8"/>
  <c r="I505" i="8" s="1"/>
  <c r="H510" i="8"/>
  <c r="H505" i="8" s="1"/>
  <c r="G510" i="8"/>
  <c r="G505" i="8" s="1"/>
  <c r="F510" i="8"/>
  <c r="F505" i="8" s="1"/>
  <c r="E510" i="8"/>
  <c r="N509" i="8"/>
  <c r="N504" i="8" s="1"/>
  <c r="L509" i="8"/>
  <c r="L504" i="8" s="1"/>
  <c r="K509" i="8"/>
  <c r="K504" i="8" s="1"/>
  <c r="I509" i="8"/>
  <c r="I504" i="8" s="1"/>
  <c r="H509" i="8"/>
  <c r="H504" i="8" s="1"/>
  <c r="G509" i="8"/>
  <c r="G504" i="8" s="1"/>
  <c r="F509" i="8"/>
  <c r="F504" i="8" s="1"/>
  <c r="E509" i="8"/>
  <c r="N427" i="8"/>
  <c r="L427" i="8"/>
  <c r="K427" i="8"/>
  <c r="I427" i="8"/>
  <c r="H427" i="8"/>
  <c r="G427" i="8"/>
  <c r="F427" i="8"/>
  <c r="E427" i="8"/>
  <c r="N420" i="8"/>
  <c r="N415" i="8" s="1"/>
  <c r="L420" i="8"/>
  <c r="L415" i="8" s="1"/>
  <c r="K420" i="8"/>
  <c r="K415" i="8" s="1"/>
  <c r="I420" i="8"/>
  <c r="I415" i="8" s="1"/>
  <c r="H420" i="8"/>
  <c r="H415" i="8" s="1"/>
  <c r="G420" i="8"/>
  <c r="G415" i="8" s="1"/>
  <c r="F420" i="8"/>
  <c r="F415" i="8" s="1"/>
  <c r="E420" i="8"/>
  <c r="N419" i="8"/>
  <c r="N414" i="8" s="1"/>
  <c r="L419" i="8"/>
  <c r="L414" i="8" s="1"/>
  <c r="K419" i="8"/>
  <c r="I419" i="8"/>
  <c r="I414" i="8" s="1"/>
  <c r="H419" i="8"/>
  <c r="H414" i="8" s="1"/>
  <c r="G419" i="8"/>
  <c r="F419" i="8"/>
  <c r="E419" i="8"/>
  <c r="N412" i="8"/>
  <c r="L412" i="8"/>
  <c r="K412" i="8"/>
  <c r="I412" i="8"/>
  <c r="H412" i="8"/>
  <c r="G412" i="8"/>
  <c r="F412" i="8"/>
  <c r="E412" i="8"/>
  <c r="N407" i="8"/>
  <c r="L407" i="8"/>
  <c r="K407" i="8"/>
  <c r="I407" i="8"/>
  <c r="G407" i="8"/>
  <c r="F407" i="8"/>
  <c r="E407" i="8"/>
  <c r="H404" i="8"/>
  <c r="N402" i="8"/>
  <c r="L402" i="8"/>
  <c r="K402" i="8"/>
  <c r="I402" i="8"/>
  <c r="H402" i="8"/>
  <c r="G402" i="8"/>
  <c r="F402" i="8"/>
  <c r="E402" i="8"/>
  <c r="N397" i="8"/>
  <c r="L397" i="8"/>
  <c r="K397" i="8"/>
  <c r="I397" i="8"/>
  <c r="H397" i="8"/>
  <c r="G397" i="8"/>
  <c r="F397" i="8"/>
  <c r="E397" i="8"/>
  <c r="N392" i="8"/>
  <c r="L392" i="8"/>
  <c r="K392" i="8"/>
  <c r="I392" i="8"/>
  <c r="H392" i="8"/>
  <c r="G392" i="8"/>
  <c r="E392" i="8"/>
  <c r="F389" i="8"/>
  <c r="N387" i="8"/>
  <c r="L387" i="8"/>
  <c r="K387" i="8"/>
  <c r="H387" i="8"/>
  <c r="G387" i="8"/>
  <c r="E387" i="8"/>
  <c r="I387" i="8"/>
  <c r="F385" i="8"/>
  <c r="N382" i="8"/>
  <c r="L382" i="8"/>
  <c r="K382" i="8"/>
  <c r="H382" i="8"/>
  <c r="G382" i="8"/>
  <c r="E382" i="8"/>
  <c r="I382" i="8"/>
  <c r="F380" i="8"/>
  <c r="F382" i="8" s="1"/>
  <c r="N377" i="8"/>
  <c r="L377" i="8"/>
  <c r="K377" i="8"/>
  <c r="I377" i="8"/>
  <c r="H377" i="8"/>
  <c r="G377" i="8"/>
  <c r="F377" i="8"/>
  <c r="E377" i="8"/>
  <c r="N370" i="8"/>
  <c r="L370" i="8"/>
  <c r="K370" i="8"/>
  <c r="I370" i="8"/>
  <c r="H370" i="8"/>
  <c r="G370" i="8"/>
  <c r="F370" i="8"/>
  <c r="E370" i="8"/>
  <c r="N369" i="8"/>
  <c r="N372" i="8" s="1"/>
  <c r="L369" i="8"/>
  <c r="K369" i="8"/>
  <c r="K372" i="8" s="1"/>
  <c r="H369" i="8"/>
  <c r="G369" i="8"/>
  <c r="F369" i="8"/>
  <c r="E369" i="8"/>
  <c r="N367" i="8"/>
  <c r="L367" i="8"/>
  <c r="K367" i="8"/>
  <c r="I367" i="8"/>
  <c r="H367" i="8"/>
  <c r="G367" i="8"/>
  <c r="F367" i="8"/>
  <c r="E367" i="8"/>
  <c r="N360" i="8"/>
  <c r="L360" i="8"/>
  <c r="K360" i="8"/>
  <c r="I360" i="8"/>
  <c r="H360" i="8"/>
  <c r="G360" i="8"/>
  <c r="F360" i="8"/>
  <c r="E360" i="8"/>
  <c r="N359" i="8"/>
  <c r="N362" i="8" s="1"/>
  <c r="L359" i="8"/>
  <c r="L362" i="8" s="1"/>
  <c r="K359" i="8"/>
  <c r="K362" i="8" s="1"/>
  <c r="I359" i="8"/>
  <c r="I362" i="8" s="1"/>
  <c r="H359" i="8"/>
  <c r="G359" i="8"/>
  <c r="G362" i="8" s="1"/>
  <c r="F359" i="8"/>
  <c r="F362" i="8" s="1"/>
  <c r="E359" i="8"/>
  <c r="N357" i="8"/>
  <c r="L357" i="8"/>
  <c r="K357" i="8"/>
  <c r="I357" i="8"/>
  <c r="H357" i="8"/>
  <c r="G357" i="8"/>
  <c r="F357" i="8"/>
  <c r="E357" i="8"/>
  <c r="N350" i="8"/>
  <c r="L350" i="8"/>
  <c r="K350" i="8"/>
  <c r="I350" i="8"/>
  <c r="H350" i="8"/>
  <c r="G350" i="8"/>
  <c r="F350" i="8"/>
  <c r="E350" i="8"/>
  <c r="N349" i="8"/>
  <c r="L349" i="8"/>
  <c r="L352" i="8" s="1"/>
  <c r="K349" i="8"/>
  <c r="K352" i="8" s="1"/>
  <c r="I349" i="8"/>
  <c r="H349" i="8"/>
  <c r="G349" i="8"/>
  <c r="G352" i="8" s="1"/>
  <c r="F349" i="8"/>
  <c r="E349" i="8"/>
  <c r="N347" i="8"/>
  <c r="L347" i="8"/>
  <c r="K347" i="8"/>
  <c r="I347" i="8"/>
  <c r="H347" i="8"/>
  <c r="G347" i="8"/>
  <c r="F347" i="8"/>
  <c r="E347" i="8"/>
  <c r="N340" i="8"/>
  <c r="L340" i="8"/>
  <c r="K340" i="8"/>
  <c r="I340" i="8"/>
  <c r="H340" i="8"/>
  <c r="G340" i="8"/>
  <c r="F340" i="8"/>
  <c r="E340" i="8"/>
  <c r="N339" i="8"/>
  <c r="N342" i="8" s="1"/>
  <c r="L339" i="8"/>
  <c r="K339" i="8"/>
  <c r="I339" i="8"/>
  <c r="I342" i="8" s="1"/>
  <c r="H339" i="8"/>
  <c r="H342" i="8" s="1"/>
  <c r="G339" i="8"/>
  <c r="F339" i="8"/>
  <c r="F342" i="8" s="1"/>
  <c r="E339" i="8"/>
  <c r="N337" i="8"/>
  <c r="L337" i="8"/>
  <c r="K337" i="8"/>
  <c r="I337" i="8"/>
  <c r="H337" i="8"/>
  <c r="G337" i="8"/>
  <c r="F337" i="8"/>
  <c r="E337" i="8"/>
  <c r="N332" i="8"/>
  <c r="L332" i="8"/>
  <c r="K332" i="8"/>
  <c r="I332" i="8"/>
  <c r="H332" i="8"/>
  <c r="G332" i="8"/>
  <c r="F332" i="8"/>
  <c r="E332" i="8"/>
  <c r="N325" i="8"/>
  <c r="L325" i="8"/>
  <c r="K325" i="8"/>
  <c r="I325" i="8"/>
  <c r="H325" i="8"/>
  <c r="G325" i="8"/>
  <c r="F325" i="8"/>
  <c r="E325" i="8"/>
  <c r="N324" i="8"/>
  <c r="N327" i="8" s="1"/>
  <c r="L324" i="8"/>
  <c r="K324" i="8"/>
  <c r="I324" i="8"/>
  <c r="I327" i="8" s="1"/>
  <c r="H324" i="8"/>
  <c r="H327" i="8" s="1"/>
  <c r="G324" i="8"/>
  <c r="G327" i="8" s="1"/>
  <c r="F324" i="8"/>
  <c r="E324" i="8"/>
  <c r="N322" i="8"/>
  <c r="L322" i="8"/>
  <c r="K322" i="8"/>
  <c r="I322" i="8"/>
  <c r="H322" i="8"/>
  <c r="G322" i="8"/>
  <c r="F322" i="8"/>
  <c r="E322" i="8"/>
  <c r="I317" i="8"/>
  <c r="F317" i="8"/>
  <c r="E317" i="8"/>
  <c r="N317" i="8"/>
  <c r="K317" i="8"/>
  <c r="H315" i="8"/>
  <c r="H317" i="8" s="1"/>
  <c r="G315" i="8"/>
  <c r="N297" i="8"/>
  <c r="L297" i="8"/>
  <c r="K297" i="8"/>
  <c r="I297" i="8"/>
  <c r="H297" i="8"/>
  <c r="G297" i="8"/>
  <c r="F297" i="8"/>
  <c r="E297" i="8"/>
  <c r="N292" i="8"/>
  <c r="L292" i="8"/>
  <c r="K292" i="8"/>
  <c r="I292" i="8"/>
  <c r="H292" i="8"/>
  <c r="G292" i="8"/>
  <c r="F292" i="8"/>
  <c r="E292" i="8"/>
  <c r="N287" i="8"/>
  <c r="L287" i="8"/>
  <c r="K287" i="8"/>
  <c r="I287" i="8"/>
  <c r="H287" i="8"/>
  <c r="G287" i="8"/>
  <c r="F287" i="8"/>
  <c r="E287" i="8"/>
  <c r="N282" i="8"/>
  <c r="L282" i="8"/>
  <c r="K282" i="8"/>
  <c r="I282" i="8"/>
  <c r="H282" i="8"/>
  <c r="G282" i="8"/>
  <c r="F282" i="8"/>
  <c r="E282" i="8"/>
  <c r="N277" i="8"/>
  <c r="L277" i="8"/>
  <c r="K277" i="8"/>
  <c r="I277" i="8"/>
  <c r="H277" i="8"/>
  <c r="G277" i="8"/>
  <c r="F277" i="8"/>
  <c r="E277" i="8"/>
  <c r="N272" i="8"/>
  <c r="L272" i="8"/>
  <c r="K272" i="8"/>
  <c r="I272" i="8"/>
  <c r="H272" i="8"/>
  <c r="G272" i="8"/>
  <c r="F272" i="8"/>
  <c r="E272" i="8"/>
  <c r="N267" i="8"/>
  <c r="L267" i="8"/>
  <c r="K267" i="8"/>
  <c r="I267" i="8"/>
  <c r="H267" i="8"/>
  <c r="G267" i="8"/>
  <c r="F267" i="8"/>
  <c r="E267" i="8"/>
  <c r="N262" i="8"/>
  <c r="L262" i="8"/>
  <c r="K262" i="8"/>
  <c r="I262" i="8"/>
  <c r="H262" i="8"/>
  <c r="G262" i="8"/>
  <c r="F262" i="8"/>
  <c r="E262" i="8"/>
  <c r="N257" i="8"/>
  <c r="L257" i="8"/>
  <c r="K257" i="8"/>
  <c r="I257" i="8"/>
  <c r="H257" i="8"/>
  <c r="G257" i="8"/>
  <c r="F257" i="8"/>
  <c r="E257" i="8"/>
  <c r="N252" i="8"/>
  <c r="L252" i="8"/>
  <c r="K252" i="8"/>
  <c r="I252" i="8"/>
  <c r="H252" i="8"/>
  <c r="G252" i="8"/>
  <c r="F252" i="8"/>
  <c r="E252" i="8"/>
  <c r="N247" i="8"/>
  <c r="L247" i="8"/>
  <c r="K247" i="8"/>
  <c r="I247" i="8"/>
  <c r="H247" i="8"/>
  <c r="G247" i="8"/>
  <c r="F247" i="8"/>
  <c r="E247" i="8"/>
  <c r="N242" i="8"/>
  <c r="L242" i="8"/>
  <c r="K242" i="8"/>
  <c r="I242" i="8"/>
  <c r="H242" i="8"/>
  <c r="G242" i="8"/>
  <c r="F242" i="8"/>
  <c r="E242" i="8"/>
  <c r="N237" i="8"/>
  <c r="L237" i="8"/>
  <c r="K237" i="8"/>
  <c r="I237" i="8"/>
  <c r="H237" i="8"/>
  <c r="G237" i="8"/>
  <c r="F237" i="8"/>
  <c r="E237" i="8"/>
  <c r="N232" i="8"/>
  <c r="L232" i="8"/>
  <c r="K232" i="8"/>
  <c r="I232" i="8"/>
  <c r="H232" i="8"/>
  <c r="G232" i="8"/>
  <c r="F232" i="8"/>
  <c r="E232" i="8"/>
  <c r="N227" i="8"/>
  <c r="L227" i="8"/>
  <c r="K227" i="8"/>
  <c r="I227" i="8"/>
  <c r="G227" i="8"/>
  <c r="F227" i="8"/>
  <c r="E227" i="8"/>
  <c r="H224" i="8"/>
  <c r="H227" i="8" s="1"/>
  <c r="N222" i="8"/>
  <c r="L222" i="8"/>
  <c r="K222" i="8"/>
  <c r="I222" i="8"/>
  <c r="H222" i="8"/>
  <c r="G222" i="8"/>
  <c r="F222" i="8"/>
  <c r="E222" i="8"/>
  <c r="N215" i="8"/>
  <c r="L215" i="8"/>
  <c r="K215" i="8"/>
  <c r="I215" i="8"/>
  <c r="H215" i="8"/>
  <c r="G215" i="8"/>
  <c r="F215" i="8"/>
  <c r="E215" i="8"/>
  <c r="N214" i="8"/>
  <c r="L214" i="8"/>
  <c r="L217" i="8" s="1"/>
  <c r="K214" i="8"/>
  <c r="K217" i="8" s="1"/>
  <c r="I214" i="8"/>
  <c r="G214" i="8"/>
  <c r="F214" i="8"/>
  <c r="E214" i="8"/>
  <c r="N212" i="8"/>
  <c r="L212" i="8"/>
  <c r="K212" i="8"/>
  <c r="I212" i="8"/>
  <c r="H212" i="8"/>
  <c r="G212" i="8"/>
  <c r="F212" i="8"/>
  <c r="E212" i="8"/>
  <c r="N205" i="8"/>
  <c r="L205" i="8"/>
  <c r="K205" i="8"/>
  <c r="I205" i="8"/>
  <c r="H205" i="8"/>
  <c r="G205" i="8"/>
  <c r="F205" i="8"/>
  <c r="E205" i="8"/>
  <c r="N204" i="8"/>
  <c r="N207" i="8" s="1"/>
  <c r="L204" i="8"/>
  <c r="L207" i="8" s="1"/>
  <c r="K204" i="8"/>
  <c r="K207" i="8" s="1"/>
  <c r="I204" i="8"/>
  <c r="I207" i="8" s="1"/>
  <c r="H204" i="8"/>
  <c r="H207" i="8" s="1"/>
  <c r="G204" i="8"/>
  <c r="G207" i="8" s="1"/>
  <c r="F204" i="8"/>
  <c r="F207" i="8" s="1"/>
  <c r="E204" i="8"/>
  <c r="N202" i="8"/>
  <c r="L202" i="8"/>
  <c r="K202" i="8"/>
  <c r="I202" i="8"/>
  <c r="H202" i="8"/>
  <c r="G202" i="8"/>
  <c r="F202" i="8"/>
  <c r="E202" i="8"/>
  <c r="N197" i="8"/>
  <c r="L197" i="8"/>
  <c r="K197" i="8"/>
  <c r="I197" i="8"/>
  <c r="H197" i="8"/>
  <c r="G197" i="8"/>
  <c r="F197" i="8"/>
  <c r="E197" i="8"/>
  <c r="N622" i="8"/>
  <c r="L622" i="8"/>
  <c r="K622" i="8"/>
  <c r="I622" i="8"/>
  <c r="H622" i="8"/>
  <c r="G622" i="8"/>
  <c r="F622" i="8"/>
  <c r="E622" i="8"/>
  <c r="N617" i="8"/>
  <c r="L617" i="8"/>
  <c r="K617" i="8"/>
  <c r="I617" i="8"/>
  <c r="H617" i="8"/>
  <c r="G617" i="8"/>
  <c r="F617" i="8"/>
  <c r="E617" i="8"/>
  <c r="N627" i="8"/>
  <c r="L627" i="8"/>
  <c r="K627" i="8"/>
  <c r="I627" i="8"/>
  <c r="H627" i="8"/>
  <c r="G627" i="8"/>
  <c r="F627" i="8"/>
  <c r="E627" i="8"/>
  <c r="N612" i="8"/>
  <c r="L612" i="8"/>
  <c r="K612" i="8"/>
  <c r="I612" i="8"/>
  <c r="H612" i="8"/>
  <c r="G612" i="8"/>
  <c r="F612" i="8"/>
  <c r="E612" i="8"/>
  <c r="N607" i="8"/>
  <c r="L607" i="8"/>
  <c r="K607" i="8"/>
  <c r="I607" i="8"/>
  <c r="H607" i="8"/>
  <c r="G607" i="8"/>
  <c r="F607" i="8"/>
  <c r="E607" i="8"/>
  <c r="N602" i="8"/>
  <c r="L602" i="8"/>
  <c r="K602" i="8"/>
  <c r="I602" i="8"/>
  <c r="H602" i="8"/>
  <c r="G602" i="8"/>
  <c r="F602" i="8"/>
  <c r="E602" i="8"/>
  <c r="N597" i="8"/>
  <c r="L597" i="8"/>
  <c r="K597" i="8"/>
  <c r="I597" i="8"/>
  <c r="H597" i="8"/>
  <c r="G597" i="8"/>
  <c r="F597" i="8"/>
  <c r="E597" i="8"/>
  <c r="N592" i="8"/>
  <c r="L592" i="8"/>
  <c r="K592" i="8"/>
  <c r="I592" i="8"/>
  <c r="H592" i="8"/>
  <c r="G592" i="8"/>
  <c r="F592" i="8"/>
  <c r="E592" i="8"/>
  <c r="E587" i="8"/>
  <c r="N587" i="8"/>
  <c r="L587" i="8"/>
  <c r="K587" i="8"/>
  <c r="H587" i="8"/>
  <c r="F587" i="8"/>
  <c r="N192" i="8"/>
  <c r="L192" i="8"/>
  <c r="K192" i="8"/>
  <c r="I192" i="8"/>
  <c r="H192" i="8"/>
  <c r="G192" i="8"/>
  <c r="F192" i="8"/>
  <c r="E192" i="8"/>
  <c r="N187" i="8"/>
  <c r="L187" i="8"/>
  <c r="K187" i="8"/>
  <c r="I187" i="8"/>
  <c r="H187" i="8"/>
  <c r="G187" i="8"/>
  <c r="F187" i="8"/>
  <c r="E187" i="8"/>
  <c r="N182" i="8"/>
  <c r="L182" i="8"/>
  <c r="K182" i="8"/>
  <c r="I182" i="8"/>
  <c r="H182" i="8"/>
  <c r="G182" i="8"/>
  <c r="F182" i="8"/>
  <c r="E182" i="8"/>
  <c r="N177" i="8"/>
  <c r="L177" i="8"/>
  <c r="K177" i="8"/>
  <c r="I177" i="8"/>
  <c r="H177" i="8"/>
  <c r="G177" i="8"/>
  <c r="F177" i="8"/>
  <c r="E177" i="8"/>
  <c r="N172" i="8"/>
  <c r="L172" i="8"/>
  <c r="K172" i="8"/>
  <c r="I172" i="8"/>
  <c r="H172" i="8"/>
  <c r="G172" i="8"/>
  <c r="F172" i="8"/>
  <c r="E172" i="8"/>
  <c r="N167" i="8"/>
  <c r="L167" i="8"/>
  <c r="K167" i="8"/>
  <c r="I167" i="8"/>
  <c r="H167" i="8"/>
  <c r="G167" i="8"/>
  <c r="F167" i="8"/>
  <c r="E167" i="8"/>
  <c r="N162" i="8"/>
  <c r="L162" i="8"/>
  <c r="K162" i="8"/>
  <c r="I162" i="8"/>
  <c r="H162" i="8"/>
  <c r="G162" i="8"/>
  <c r="F162" i="8"/>
  <c r="E162" i="8"/>
  <c r="N157" i="8"/>
  <c r="L157" i="8"/>
  <c r="K157" i="8"/>
  <c r="I157" i="8"/>
  <c r="H157" i="8"/>
  <c r="G157" i="8"/>
  <c r="F157" i="8"/>
  <c r="E157" i="8"/>
  <c r="N152" i="8"/>
  <c r="L152" i="8"/>
  <c r="K152" i="8"/>
  <c r="I152" i="8"/>
  <c r="H152" i="8"/>
  <c r="G152" i="8"/>
  <c r="F152" i="8"/>
  <c r="E152" i="8"/>
  <c r="N147" i="8"/>
  <c r="L147" i="8"/>
  <c r="K147" i="8"/>
  <c r="I147" i="8"/>
  <c r="H147" i="8"/>
  <c r="G147" i="8"/>
  <c r="F147" i="8"/>
  <c r="E147" i="8"/>
  <c r="N142" i="8"/>
  <c r="L142" i="8"/>
  <c r="K142" i="8"/>
  <c r="I142" i="8"/>
  <c r="H142" i="8"/>
  <c r="G142" i="8"/>
  <c r="F142" i="8"/>
  <c r="E142" i="8"/>
  <c r="N135" i="8"/>
  <c r="L135" i="8"/>
  <c r="K135" i="8"/>
  <c r="I135" i="8"/>
  <c r="H135" i="8"/>
  <c r="G135" i="8"/>
  <c r="F135" i="8"/>
  <c r="E135" i="8"/>
  <c r="N134" i="8"/>
  <c r="N137" i="8" s="1"/>
  <c r="L134" i="8"/>
  <c r="L137" i="8" s="1"/>
  <c r="K134" i="8"/>
  <c r="I134" i="8"/>
  <c r="I137" i="8" s="1"/>
  <c r="H134" i="8"/>
  <c r="H137" i="8" s="1"/>
  <c r="G134" i="8"/>
  <c r="G137" i="8" s="1"/>
  <c r="F134" i="8"/>
  <c r="E134" i="8"/>
  <c r="N132" i="8"/>
  <c r="L132" i="8"/>
  <c r="K132" i="8"/>
  <c r="I132" i="8"/>
  <c r="G132" i="8"/>
  <c r="F132" i="8"/>
  <c r="E132" i="8"/>
  <c r="H130" i="8"/>
  <c r="H129" i="8"/>
  <c r="N127" i="8"/>
  <c r="L127" i="8"/>
  <c r="K127" i="8"/>
  <c r="I127" i="8"/>
  <c r="H127" i="8"/>
  <c r="G127" i="8"/>
  <c r="F127" i="8"/>
  <c r="E127" i="8"/>
  <c r="N122" i="8"/>
  <c r="L122" i="8"/>
  <c r="K122" i="8"/>
  <c r="I122" i="8"/>
  <c r="H122" i="8"/>
  <c r="G122" i="8"/>
  <c r="F122" i="8"/>
  <c r="E122" i="8"/>
  <c r="N117" i="8"/>
  <c r="L117" i="8"/>
  <c r="K117" i="8"/>
  <c r="I117" i="8"/>
  <c r="H117" i="8"/>
  <c r="G117" i="8"/>
  <c r="F117" i="8"/>
  <c r="E117" i="8"/>
  <c r="N112" i="8"/>
  <c r="L112" i="8"/>
  <c r="K112" i="8"/>
  <c r="I112" i="8"/>
  <c r="H112" i="8"/>
  <c r="G112" i="8"/>
  <c r="F112" i="8"/>
  <c r="E112" i="8"/>
  <c r="N107" i="8"/>
  <c r="L107" i="8"/>
  <c r="K107" i="8"/>
  <c r="I107" i="8"/>
  <c r="H107" i="8"/>
  <c r="G107" i="8"/>
  <c r="F107" i="8"/>
  <c r="E107" i="8"/>
  <c r="N102" i="8"/>
  <c r="L102" i="8"/>
  <c r="K102" i="8"/>
  <c r="I102" i="8"/>
  <c r="H102" i="8"/>
  <c r="G102" i="8"/>
  <c r="F102" i="8"/>
  <c r="E102" i="8"/>
  <c r="N97" i="8"/>
  <c r="L97" i="8"/>
  <c r="K97" i="8"/>
  <c r="I97" i="8"/>
  <c r="H97" i="8"/>
  <c r="G97" i="8"/>
  <c r="F97" i="8"/>
  <c r="E97" i="8"/>
  <c r="N92" i="8"/>
  <c r="L92" i="8"/>
  <c r="K92" i="8"/>
  <c r="I92" i="8"/>
  <c r="H92" i="8"/>
  <c r="G92" i="8"/>
  <c r="F92" i="8"/>
  <c r="E90" i="8"/>
  <c r="E89" i="8"/>
  <c r="E84" i="8" s="1"/>
  <c r="N85" i="8"/>
  <c r="L85" i="8"/>
  <c r="K85" i="8"/>
  <c r="I85" i="8"/>
  <c r="G85" i="8"/>
  <c r="F85" i="8"/>
  <c r="N84" i="8"/>
  <c r="L84" i="8"/>
  <c r="K84" i="8"/>
  <c r="K74" i="8" s="1"/>
  <c r="I84" i="8"/>
  <c r="G84" i="8"/>
  <c r="F84" i="8"/>
  <c r="N82" i="8"/>
  <c r="L82" i="8"/>
  <c r="E82" i="8"/>
  <c r="K82" i="8"/>
  <c r="I82" i="8"/>
  <c r="H80" i="8"/>
  <c r="H82" i="8" s="1"/>
  <c r="G80" i="8"/>
  <c r="G82" i="8" s="1"/>
  <c r="F80" i="8"/>
  <c r="N72" i="8"/>
  <c r="L72" i="8"/>
  <c r="K72" i="8"/>
  <c r="I72" i="8"/>
  <c r="H72" i="8"/>
  <c r="G72" i="8"/>
  <c r="F72" i="8"/>
  <c r="E72" i="8"/>
  <c r="N65" i="8"/>
  <c r="L65" i="8"/>
  <c r="K65" i="8"/>
  <c r="I65" i="8"/>
  <c r="H65" i="8"/>
  <c r="G65" i="8"/>
  <c r="F65" i="8"/>
  <c r="E65" i="8"/>
  <c r="N64" i="8"/>
  <c r="L64" i="8"/>
  <c r="L67" i="8" s="1"/>
  <c r="K64" i="8"/>
  <c r="K67" i="8" s="1"/>
  <c r="I64" i="8"/>
  <c r="H64" i="8"/>
  <c r="G64" i="8"/>
  <c r="G67" i="8" s="1"/>
  <c r="F64" i="8"/>
  <c r="E64" i="8"/>
  <c r="N62" i="8"/>
  <c r="L62" i="8"/>
  <c r="K62" i="8"/>
  <c r="I62" i="8"/>
  <c r="H62" i="8"/>
  <c r="G62" i="8"/>
  <c r="F62" i="8"/>
  <c r="E62" i="8"/>
  <c r="N55" i="8"/>
  <c r="L55" i="8"/>
  <c r="K55" i="8"/>
  <c r="I55" i="8"/>
  <c r="H55" i="8"/>
  <c r="G55" i="8"/>
  <c r="F55" i="8"/>
  <c r="E55" i="8"/>
  <c r="N54" i="8"/>
  <c r="N57" i="8" s="1"/>
  <c r="L54" i="8"/>
  <c r="K54" i="8"/>
  <c r="K57" i="8" s="1"/>
  <c r="I54" i="8"/>
  <c r="I57" i="8" s="1"/>
  <c r="H54" i="8"/>
  <c r="H57" i="8" s="1"/>
  <c r="G54" i="8"/>
  <c r="F54" i="8"/>
  <c r="E54" i="8"/>
  <c r="N52" i="8"/>
  <c r="L52" i="8"/>
  <c r="K52" i="8"/>
  <c r="I52" i="8"/>
  <c r="H52" i="8"/>
  <c r="G52" i="8"/>
  <c r="F52" i="8"/>
  <c r="E52" i="8"/>
  <c r="N47" i="8"/>
  <c r="L47" i="8"/>
  <c r="K47" i="8"/>
  <c r="I47" i="8"/>
  <c r="H47" i="8"/>
  <c r="G47" i="8"/>
  <c r="F47" i="8"/>
  <c r="E47" i="8"/>
  <c r="N40" i="8"/>
  <c r="L40" i="8"/>
  <c r="K40" i="8"/>
  <c r="I40" i="8"/>
  <c r="H40" i="8"/>
  <c r="G40" i="8"/>
  <c r="F40" i="8"/>
  <c r="E40" i="8"/>
  <c r="N39" i="8"/>
  <c r="N42" i="8" s="1"/>
  <c r="L39" i="8"/>
  <c r="L42" i="8" s="1"/>
  <c r="K39" i="8"/>
  <c r="I39" i="8"/>
  <c r="I42" i="8" s="1"/>
  <c r="H39" i="8"/>
  <c r="H42" i="8" s="1"/>
  <c r="G39" i="8"/>
  <c r="G42" i="8" s="1"/>
  <c r="F39" i="8"/>
  <c r="E39" i="8"/>
  <c r="N37" i="8"/>
  <c r="L37" i="8"/>
  <c r="K37" i="8"/>
  <c r="I37" i="8"/>
  <c r="H37" i="8"/>
  <c r="G37" i="8"/>
  <c r="F37" i="8"/>
  <c r="E37" i="8"/>
  <c r="N32" i="8"/>
  <c r="L32" i="8"/>
  <c r="K32" i="8"/>
  <c r="I32" i="8"/>
  <c r="H32" i="8"/>
  <c r="G32" i="8"/>
  <c r="F32" i="8"/>
  <c r="E32" i="8"/>
  <c r="N25" i="8"/>
  <c r="L25" i="8"/>
  <c r="K25" i="8"/>
  <c r="I25" i="8"/>
  <c r="H25" i="8"/>
  <c r="G25" i="8"/>
  <c r="F25" i="8"/>
  <c r="E25" i="8"/>
  <c r="N24" i="8"/>
  <c r="N27" i="8" s="1"/>
  <c r="L24" i="8"/>
  <c r="K24" i="8"/>
  <c r="I24" i="8"/>
  <c r="H24" i="8"/>
  <c r="H27" i="8" s="1"/>
  <c r="G24" i="8"/>
  <c r="F24" i="8"/>
  <c r="E24" i="8"/>
  <c r="N22" i="8"/>
  <c r="L22" i="8"/>
  <c r="K22" i="8"/>
  <c r="H22" i="8"/>
  <c r="G22" i="8"/>
  <c r="F22" i="8"/>
  <c r="E22" i="8"/>
  <c r="I22" i="8"/>
  <c r="N13" i="8"/>
  <c r="N8" i="8" s="1"/>
  <c r="L13" i="8"/>
  <c r="L8" i="8" s="1"/>
  <c r="K13" i="8"/>
  <c r="K8" i="8" s="1"/>
  <c r="I13" i="8"/>
  <c r="I8" i="8" s="1"/>
  <c r="H13" i="8"/>
  <c r="H8" i="8" s="1"/>
  <c r="G13" i="8"/>
  <c r="G8" i="8" s="1"/>
  <c r="F13" i="8"/>
  <c r="G75" i="8" l="1"/>
  <c r="J325" i="8"/>
  <c r="D325" i="8" s="1"/>
  <c r="J340" i="8"/>
  <c r="D340" i="8" s="1"/>
  <c r="J349" i="8"/>
  <c r="D349" i="8" s="1"/>
  <c r="J360" i="8"/>
  <c r="D360" i="8" s="1"/>
  <c r="N75" i="8"/>
  <c r="J215" i="8"/>
  <c r="D215" i="8" s="1"/>
  <c r="J350" i="8"/>
  <c r="D350" i="8" s="1"/>
  <c r="J369" i="8"/>
  <c r="E362" i="8"/>
  <c r="J359" i="8"/>
  <c r="D369" i="8"/>
  <c r="J40" i="8"/>
  <c r="D40" i="8" s="1"/>
  <c r="J64" i="8"/>
  <c r="J67" i="8" s="1"/>
  <c r="E207" i="8"/>
  <c r="J204" i="8"/>
  <c r="J205" i="8"/>
  <c r="D205" i="8" s="1"/>
  <c r="J569" i="8"/>
  <c r="J570" i="8"/>
  <c r="D570" i="8" s="1"/>
  <c r="E327" i="8"/>
  <c r="J324" i="8"/>
  <c r="J24" i="8"/>
  <c r="D24" i="8" s="1"/>
  <c r="K75" i="8"/>
  <c r="J537" i="8"/>
  <c r="E342" i="8"/>
  <c r="J339" i="8"/>
  <c r="J25" i="8"/>
  <c r="D25" i="8" s="1"/>
  <c r="J55" i="8"/>
  <c r="D55" i="8" s="1"/>
  <c r="J65" i="8"/>
  <c r="D65" i="8" s="1"/>
  <c r="I75" i="8"/>
  <c r="J134" i="8"/>
  <c r="J135" i="8"/>
  <c r="D135" i="8" s="1"/>
  <c r="J370" i="8"/>
  <c r="D370" i="8" s="1"/>
  <c r="E414" i="8"/>
  <c r="J419" i="8"/>
  <c r="E415" i="8"/>
  <c r="J415" i="8" s="1"/>
  <c r="D415" i="8" s="1"/>
  <c r="J420" i="8"/>
  <c r="D420" i="8" s="1"/>
  <c r="J509" i="8"/>
  <c r="E505" i="8"/>
  <c r="J505" i="8" s="1"/>
  <c r="D505" i="8" s="1"/>
  <c r="J510" i="8"/>
  <c r="D510" i="8" s="1"/>
  <c r="J530" i="8"/>
  <c r="D530" i="8" s="1"/>
  <c r="D537" i="8"/>
  <c r="F8" i="8"/>
  <c r="J13" i="8"/>
  <c r="D13" i="8" s="1"/>
  <c r="E57" i="8"/>
  <c r="J54" i="8"/>
  <c r="E42" i="8"/>
  <c r="J39" i="8"/>
  <c r="J8" i="8"/>
  <c r="D8" i="8" s="1"/>
  <c r="F75" i="8"/>
  <c r="E74" i="8"/>
  <c r="F422" i="8"/>
  <c r="F414" i="8"/>
  <c r="K422" i="8"/>
  <c r="K414" i="8"/>
  <c r="K417" i="8" s="1"/>
  <c r="F74" i="8"/>
  <c r="L74" i="8"/>
  <c r="G422" i="8"/>
  <c r="G414" i="8"/>
  <c r="G417" i="8" s="1"/>
  <c r="G74" i="8"/>
  <c r="N74" i="8"/>
  <c r="I74" i="8"/>
  <c r="L75" i="8"/>
  <c r="L422" i="8"/>
  <c r="E512" i="8"/>
  <c r="E504" i="8"/>
  <c r="J504" i="8" s="1"/>
  <c r="K512" i="8"/>
  <c r="G512" i="8"/>
  <c r="F512" i="8"/>
  <c r="L512" i="8"/>
  <c r="I14" i="8"/>
  <c r="L327" i="8"/>
  <c r="E137" i="8"/>
  <c r="I87" i="8"/>
  <c r="F217" i="8"/>
  <c r="G217" i="8"/>
  <c r="K342" i="8"/>
  <c r="K27" i="8"/>
  <c r="H85" i="8"/>
  <c r="H75" i="8" s="1"/>
  <c r="H214" i="8"/>
  <c r="H217" i="8" s="1"/>
  <c r="F372" i="8"/>
  <c r="F572" i="8"/>
  <c r="K572" i="8"/>
  <c r="F57" i="8"/>
  <c r="F387" i="8"/>
  <c r="F87" i="8"/>
  <c r="H372" i="8"/>
  <c r="G87" i="8"/>
  <c r="H132" i="8"/>
  <c r="L417" i="8"/>
  <c r="L87" i="8"/>
  <c r="G15" i="8"/>
  <c r="L15" i="8"/>
  <c r="I310" i="8"/>
  <c r="H14" i="8"/>
  <c r="F310" i="8"/>
  <c r="K310" i="8"/>
  <c r="H310" i="8"/>
  <c r="K87" i="8"/>
  <c r="N309" i="8"/>
  <c r="N310" i="8"/>
  <c r="G532" i="8"/>
  <c r="F352" i="8"/>
  <c r="H309" i="8"/>
  <c r="F417" i="8"/>
  <c r="K532" i="8"/>
  <c r="F537" i="8"/>
  <c r="K537" i="8"/>
  <c r="F27" i="8"/>
  <c r="F532" i="8"/>
  <c r="L532" i="8"/>
  <c r="G537" i="8"/>
  <c r="L537" i="8"/>
  <c r="N14" i="8"/>
  <c r="I372" i="8"/>
  <c r="F67" i="8"/>
  <c r="I15" i="8"/>
  <c r="I67" i="8"/>
  <c r="I587" i="8"/>
  <c r="H362" i="8"/>
  <c r="H417" i="8"/>
  <c r="I512" i="8"/>
  <c r="H532" i="8"/>
  <c r="G27" i="8"/>
  <c r="L27" i="8"/>
  <c r="F15" i="8"/>
  <c r="K15" i="8"/>
  <c r="I217" i="8"/>
  <c r="H352" i="8"/>
  <c r="N352" i="8"/>
  <c r="G372" i="8"/>
  <c r="L372" i="8"/>
  <c r="E572" i="8"/>
  <c r="E27" i="8"/>
  <c r="E14" i="8"/>
  <c r="I27" i="8"/>
  <c r="H15" i="8"/>
  <c r="N15" i="8"/>
  <c r="G57" i="8"/>
  <c r="G14" i="8"/>
  <c r="L57" i="8"/>
  <c r="L14" i="8"/>
  <c r="G342" i="8"/>
  <c r="G309" i="8"/>
  <c r="L342" i="8"/>
  <c r="L309" i="8"/>
  <c r="H512" i="8"/>
  <c r="N512" i="8"/>
  <c r="K42" i="8"/>
  <c r="K14" i="8"/>
  <c r="E67" i="8"/>
  <c r="E85" i="8"/>
  <c r="G587" i="8"/>
  <c r="F82" i="8"/>
  <c r="F42" i="8"/>
  <c r="F14" i="8"/>
  <c r="E15" i="8"/>
  <c r="H67" i="8"/>
  <c r="N67" i="8"/>
  <c r="H84" i="8"/>
  <c r="J84" i="8" s="1"/>
  <c r="N87" i="8"/>
  <c r="E92" i="8"/>
  <c r="F137" i="8"/>
  <c r="K137" i="8"/>
  <c r="N217" i="8"/>
  <c r="G317" i="8"/>
  <c r="G310" i="8"/>
  <c r="L317" i="8"/>
  <c r="L310" i="8"/>
  <c r="E372" i="8"/>
  <c r="H422" i="8"/>
  <c r="N422" i="8"/>
  <c r="K507" i="8"/>
  <c r="H537" i="8"/>
  <c r="N537" i="8"/>
  <c r="E217" i="8"/>
  <c r="E310" i="8"/>
  <c r="F392" i="8"/>
  <c r="H407" i="8"/>
  <c r="E422" i="8"/>
  <c r="I422" i="8"/>
  <c r="E537" i="8"/>
  <c r="E529" i="8"/>
  <c r="I537" i="8"/>
  <c r="I529" i="8"/>
  <c r="I532" i="8" s="1"/>
  <c r="F327" i="8"/>
  <c r="F309" i="8"/>
  <c r="K327" i="8"/>
  <c r="K309" i="8"/>
  <c r="E352" i="8"/>
  <c r="E309" i="8"/>
  <c r="I352" i="8"/>
  <c r="I309" i="8"/>
  <c r="N417" i="8"/>
  <c r="N532" i="8"/>
  <c r="H572" i="8"/>
  <c r="N572" i="8"/>
  <c r="D352" i="8" l="1"/>
  <c r="J310" i="8"/>
  <c r="D310" i="8" s="1"/>
  <c r="D27" i="8"/>
  <c r="D64" i="8"/>
  <c r="D67" i="8" s="1"/>
  <c r="J352" i="8"/>
  <c r="F10" i="8"/>
  <c r="D569" i="8"/>
  <c r="D572" i="8" s="1"/>
  <c r="J572" i="8"/>
  <c r="D359" i="8"/>
  <c r="D362" i="8" s="1"/>
  <c r="J362" i="8"/>
  <c r="J27" i="8"/>
  <c r="D324" i="8"/>
  <c r="D327" i="8" s="1"/>
  <c r="J327" i="8"/>
  <c r="J422" i="8"/>
  <c r="D419" i="8"/>
  <c r="D422" i="8" s="1"/>
  <c r="D134" i="8"/>
  <c r="D137" i="8" s="1"/>
  <c r="J137" i="8"/>
  <c r="D204" i="8"/>
  <c r="D207" i="8" s="1"/>
  <c r="J207" i="8"/>
  <c r="J372" i="8"/>
  <c r="J309" i="8"/>
  <c r="J529" i="8"/>
  <c r="D504" i="8"/>
  <c r="D507" i="8" s="1"/>
  <c r="J507" i="8"/>
  <c r="J512" i="8"/>
  <c r="D509" i="8"/>
  <c r="D512" i="8" s="1"/>
  <c r="J414" i="8"/>
  <c r="D339" i="8"/>
  <c r="D342" i="8" s="1"/>
  <c r="J342" i="8"/>
  <c r="J214" i="8"/>
  <c r="D372" i="8"/>
  <c r="D84" i="8"/>
  <c r="E75" i="8"/>
  <c r="J75" i="8" s="1"/>
  <c r="D75" i="8" s="1"/>
  <c r="J85" i="8"/>
  <c r="D85" i="8" s="1"/>
  <c r="D54" i="8"/>
  <c r="D57" i="8" s="1"/>
  <c r="J57" i="8"/>
  <c r="D39" i="8"/>
  <c r="D42" i="8" s="1"/>
  <c r="J42" i="8"/>
  <c r="J15" i="8"/>
  <c r="D15" i="8" s="1"/>
  <c r="J14" i="8"/>
  <c r="L10" i="8"/>
  <c r="L9" i="8"/>
  <c r="E9" i="8"/>
  <c r="I10" i="8"/>
  <c r="N9" i="8"/>
  <c r="H74" i="8"/>
  <c r="J74" i="8" s="1"/>
  <c r="G9" i="8"/>
  <c r="G10" i="8"/>
  <c r="F9" i="8"/>
  <c r="K10" i="8"/>
  <c r="I9" i="8"/>
  <c r="N10" i="8"/>
  <c r="K9" i="8"/>
  <c r="H10" i="8"/>
  <c r="K17" i="8"/>
  <c r="I417" i="8"/>
  <c r="G17" i="8"/>
  <c r="F312" i="8"/>
  <c r="H312" i="8"/>
  <c r="I312" i="8"/>
  <c r="G507" i="8"/>
  <c r="I507" i="8"/>
  <c r="H507" i="8"/>
  <c r="F507" i="8"/>
  <c r="I77" i="8"/>
  <c r="L77" i="8"/>
  <c r="N17" i="8"/>
  <c r="N507" i="8"/>
  <c r="L507" i="8"/>
  <c r="K312" i="8"/>
  <c r="K77" i="8"/>
  <c r="N312" i="8"/>
  <c r="E507" i="8"/>
  <c r="E312" i="8"/>
  <c r="F77" i="8"/>
  <c r="L312" i="8"/>
  <c r="E17" i="8"/>
  <c r="H87" i="8"/>
  <c r="F17" i="8"/>
  <c r="E87" i="8"/>
  <c r="E417" i="8"/>
  <c r="E532" i="8"/>
  <c r="L17" i="8"/>
  <c r="N77" i="8"/>
  <c r="G312" i="8"/>
  <c r="I17" i="8"/>
  <c r="H17" i="8"/>
  <c r="E10" i="8" l="1"/>
  <c r="H9" i="8"/>
  <c r="J9" i="8" s="1"/>
  <c r="D9" i="8" s="1"/>
  <c r="D414" i="8"/>
  <c r="D417" i="8" s="1"/>
  <c r="J417" i="8"/>
  <c r="D309" i="8"/>
  <c r="D312" i="8" s="1"/>
  <c r="J312" i="8"/>
  <c r="D214" i="8"/>
  <c r="D217" i="8" s="1"/>
  <c r="J217" i="8"/>
  <c r="D529" i="8"/>
  <c r="D532" i="8" s="1"/>
  <c r="J532" i="8"/>
  <c r="D74" i="8"/>
  <c r="D77" i="8" s="1"/>
  <c r="J77" i="8"/>
  <c r="J87" i="8"/>
  <c r="D87" i="8"/>
  <c r="D14" i="8"/>
  <c r="D17" i="8" s="1"/>
  <c r="J17" i="8"/>
  <c r="J10" i="8"/>
  <c r="D10" i="8" s="1"/>
  <c r="N12" i="8"/>
  <c r="K12" i="8"/>
  <c r="L12" i="8"/>
  <c r="I12" i="8"/>
  <c r="H77" i="8"/>
  <c r="E77" i="8"/>
  <c r="H12" i="8" l="1"/>
  <c r="G77" i="8"/>
  <c r="E12" i="8"/>
  <c r="G12" i="8"/>
  <c r="F12" i="8"/>
  <c r="J12" i="8"/>
  <c r="D12" i="8"/>
</calcChain>
</file>

<file path=xl/sharedStrings.xml><?xml version="1.0" encoding="utf-8"?>
<sst xmlns="http://schemas.openxmlformats.org/spreadsheetml/2006/main" count="1172" uniqueCount="339">
  <si>
    <t>всего</t>
  </si>
  <si>
    <t>к муниципальной программе</t>
  </si>
  <si>
    <t>№ п/п</t>
  </si>
  <si>
    <t>Источник финансового обеспечения</t>
  </si>
  <si>
    <t>Ответственный исполнитель, соисполнители</t>
  </si>
  <si>
    <t>отдел образования администрации Навлинского района, муниципальные бюджетные образовательные учреждения</t>
  </si>
  <si>
    <t>отдел образования администрации Навлинского района</t>
  </si>
  <si>
    <t>1</t>
  </si>
  <si>
    <t>2</t>
  </si>
  <si>
    <t>3</t>
  </si>
  <si>
    <t>4</t>
  </si>
  <si>
    <t>5</t>
  </si>
  <si>
    <t xml:space="preserve">Реализация отдельных мероприятий в сфере образования и материально-техническое обеспечение прочих учреждений образования 
</t>
  </si>
  <si>
    <t>6</t>
  </si>
  <si>
    <t>Осуществление отдельных государственных полномочий Брянской области</t>
  </si>
  <si>
    <t>7</t>
  </si>
  <si>
    <t>Реализация мероприятий по организации временного трудоустройства несовершеннолетних граждан</t>
  </si>
  <si>
    <t>8</t>
  </si>
  <si>
    <t>9</t>
  </si>
  <si>
    <t>10</t>
  </si>
  <si>
    <t>Объем средств на реализацию, рублей</t>
  </si>
  <si>
    <t>Развитие дополнительного образования</t>
  </si>
  <si>
    <t>Отдельные мероприятия по развитию спорта</t>
  </si>
  <si>
    <t>внебюджетные средства</t>
  </si>
  <si>
    <t>средства областного бюджета</t>
  </si>
  <si>
    <t>средства федерального бюджета</t>
  </si>
  <si>
    <t xml:space="preserve">итого </t>
  </si>
  <si>
    <t>Приложение 2</t>
  </si>
  <si>
    <t xml:space="preserve">План реализации муниципальной программы </t>
  </si>
  <si>
    <t>Материально-техническое, финансовое обеспечение деятельности аппарата управления Навлинского района</t>
  </si>
  <si>
    <t>1.1</t>
  </si>
  <si>
    <t>2.1</t>
  </si>
  <si>
    <t>Финансовое обеспечение деятельности дошкольных образовательных организаций</t>
  </si>
  <si>
    <t>Финансовое обеспечение деятельности общеобразовательных организаций</t>
  </si>
  <si>
    <t xml:space="preserve">Финансовое обеспечение деятельности организаций дополнительного образовательных </t>
  </si>
  <si>
    <t>3.1</t>
  </si>
  <si>
    <t>3.2</t>
  </si>
  <si>
    <t>2.2</t>
  </si>
  <si>
    <t>Капитальный ремонт кровель муниципальных образовательных организаций Брянской области</t>
  </si>
  <si>
    <t>2.2.1</t>
  </si>
  <si>
    <t>Капитальный ремонт кровли МБОУ "Синезерская СОШ"</t>
  </si>
  <si>
    <t>2.2.2</t>
  </si>
  <si>
    <t>Капитальный ремонт кровли МБОУ Салтановская СОШ</t>
  </si>
  <si>
    <t>2.2.3</t>
  </si>
  <si>
    <t>2.2.4</t>
  </si>
  <si>
    <t>Капитальный ремонт кровли МБОУ "Гимназия №1п.Навля"</t>
  </si>
  <si>
    <t>2.3</t>
  </si>
  <si>
    <t>Отдельные мероприятия по развитию образования</t>
  </si>
  <si>
    <t>2.3.1</t>
  </si>
  <si>
    <t>Установка дверных блоков в МБОУ «Навлинская СОШ №2»</t>
  </si>
  <si>
    <t>Реализация мероприятий по охране семьи и детства</t>
  </si>
  <si>
    <t>Реализация мероприятий по проведению оздоровительной кампании детей</t>
  </si>
  <si>
    <t>1.2</t>
  </si>
  <si>
    <t>1.2.1</t>
  </si>
  <si>
    <t>Капитальный ремонт кровли МБДОУ "Детский сад №3 п.Навля комбинированного вида"</t>
  </si>
  <si>
    <t>Капитальный ремонт кровли МБОУ "Соколовская ООШ"</t>
  </si>
  <si>
    <t>1.3</t>
  </si>
  <si>
    <t>Замена оконных блоков муниципальных образовательных организаций Брянской области</t>
  </si>
  <si>
    <t>1.3.1</t>
  </si>
  <si>
    <t>Замена оконных блоков в МБДОУ "Детский сад №3 п.Навля комбинированного вида" (структурное подразделение, расположенное в д.Алексеевка)</t>
  </si>
  <si>
    <t>1.3.2</t>
  </si>
  <si>
    <t>Замена оконных блоков в МБДОУ Д/с п.Клюковники</t>
  </si>
  <si>
    <t>2.2.5</t>
  </si>
  <si>
    <t>Капитальный ремонт кровли МБОУ "Навлинская СОШ №1"</t>
  </si>
  <si>
    <t>Капитальный ремонт кровли МБОУ "Навлинская СОШ №2"</t>
  </si>
  <si>
    <t>2.2.6</t>
  </si>
  <si>
    <t>2.2.7</t>
  </si>
  <si>
    <t>Капитальный ремонт кровли МБОУ "Пролысовская СОШ"</t>
  </si>
  <si>
    <t>2.2.8</t>
  </si>
  <si>
    <t>Капитальный ремонт кровли МБОУ "Щегловская СОШ"</t>
  </si>
  <si>
    <t>3.3</t>
  </si>
  <si>
    <t>3.3.1</t>
  </si>
  <si>
    <t>Замена оконных блоков в МБУ ДО "Навлинский ДЮЦ"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</si>
  <si>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</si>
  <si>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</si>
  <si>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</si>
  <si>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</si>
  <si>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</si>
  <si>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</si>
  <si>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</si>
  <si>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</si>
  <si>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</si>
  <si>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2.3.2</t>
  </si>
  <si>
    <t>Приобретение спортивного оборудования и инвентаря в МБОУ «Щегловская СОШ»</t>
  </si>
  <si>
    <t>2.5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</si>
  <si>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</si>
  <si>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Замена оконных блоков в МБОУ "Бяковская ООШ"</t>
  </si>
  <si>
    <t>Замена оконных блоков в МБОУ "Навлинская ООШ"</t>
  </si>
  <si>
    <t>Замена оконных блоков в МБОУ "Соколовская ООШ"</t>
  </si>
  <si>
    <t>Замена оконных блоков в МБОУ "Щегловская СОШ"</t>
  </si>
  <si>
    <t>Замена оконных блоков в МБОУ "Ревенская СОШ"</t>
  </si>
  <si>
    <t>Замена оконных блоков в МБОУ "Пролысовская СОШ"</t>
  </si>
  <si>
    <t>Замена оконных блоков в МБОУ "Навлинская СОШ №2"</t>
  </si>
  <si>
    <t>Внедрение целевой модели цифровой образовательной среды в МБОУ "Бяковская ООШ"</t>
  </si>
  <si>
    <t>Внедрение целевой модели цифровой образовательной среды в МБОУ "Пролысовская СОШ"</t>
  </si>
  <si>
    <t>Внедрение целевой модели цифровой образовательной среды в МБОУ "Ревенская СОШ"</t>
  </si>
  <si>
    <t>Внедрение целевой модели цифровой образовательной среды в МБОУ "Навлинская ООШ"</t>
  </si>
  <si>
    <t>2.6</t>
  </si>
  <si>
    <t>Создание и функционирование Центра образования цифрового и гуманитарного профилей «Точка роста» в МБОУ "Гимназия №1 п.Навля"</t>
  </si>
  <si>
    <t>Создание и функционирование Центра образования цифрового и гуманитарного профилей «Точка роста» в МБОУ "Навлинская СОШ №1"</t>
  </si>
  <si>
    <t>Создание и функционирование Центра образования цифрового и гуманитарного профилей «Точка роста» в МБОУ "Навлинская СОШ №2"</t>
  </si>
  <si>
    <t>Создание и функционирование Центра образования цифрового и гуманитарного профилей «Точка роста» в МБОУ "Синезерская СОШ"</t>
  </si>
  <si>
    <t>Создание и функционирование Центра образования цифрового и гуманитарного профилей «Точка роста» в МБОУ "Алтуховская СОШ"</t>
  </si>
  <si>
    <t>Создание и функционирование Центра образования цифрового и гуманитарного профилей «Точка роста» в МБОУ "Клюковенская СОШ"</t>
  </si>
  <si>
    <t>Создание и функционирование Центра образования цифрового и гуманитарного профилей «Точка роста» в МБОУ "Чичковская СОШ"</t>
  </si>
  <si>
    <t>Обеспечение функционирования модели персонифицированного финансирования дополнительного образования детей</t>
  </si>
  <si>
    <t>11</t>
  </si>
  <si>
    <t>Приведение в соответствии с брендбуком "Точка роста" помещений муниципальных общеобразовательных организаций</t>
  </si>
  <si>
    <t>Капитальный ремонт кровли МБОУ "Клюковенская СОШ"</t>
  </si>
  <si>
    <t>2.2.9</t>
  </si>
  <si>
    <t>2.7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</si>
  <si>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</si>
  <si>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2.8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</si>
  <si>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</si>
  <si>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3.4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</si>
  <si>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</si>
  <si>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3.4.1</t>
  </si>
  <si>
    <t>Ремонт здания МБУ ДО "Навлинский ДЮЦ"</t>
  </si>
  <si>
    <t>1.4</t>
  </si>
  <si>
    <t>Гранты муниципальным районам (муниципальным округам, городским округам) в целях содействия достижению и (или) поощрения достижения наилучших значений показателей деятельности</t>
  </si>
  <si>
    <t>1.5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</si>
  <si>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</si>
  <si>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 xml:space="preserve"> 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</si>
  <si>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3.5</t>
  </si>
  <si>
    <t>3.5.1</t>
  </si>
  <si>
    <t>Ремонт спортивного зала МБОУ "Навлинская СОШ №1"</t>
  </si>
  <si>
    <t>1.5.1</t>
  </si>
  <si>
    <t>1.4.1</t>
  </si>
  <si>
    <t>Внедрение целевой модели цифровой образовательной среды в МБОУ "Навлинская СОШ №2"</t>
  </si>
  <si>
    <t>Внедрение целевой модели цифровой образовательной среды в МБОУ "Навлинская СОШ №1"</t>
  </si>
  <si>
    <t>Внедрение целевой модели цифровой образовательной среды в МБОУ "Гимназия №1 п.Навля"</t>
  </si>
  <si>
    <t>Создание и функционирование Центра образования цифрового и гуманитарного профилей «Точка роста» в МБОУ "Алешенская ООШ"</t>
  </si>
  <si>
    <t>Создание и функционирование Центра образования цифрового и гуманитарного профилей «Точка роста» в МБОУ "Щегловская СОШ"</t>
  </si>
  <si>
    <t>Создание и функционирование Центра образования цифрового и гуманитарного профилей «Точка роста» в МБОУ "Бяковская ООШ"</t>
  </si>
  <si>
    <t>Создание и функционирование Центра образования цифрового и гуманитарного профилей «Точка роста» в МБОУ "Пролысовская СОШ"</t>
  </si>
  <si>
    <t>Создание и функционирование Центра образования цифрового и гуманитарного профилей «Точка роста» в МБОУ Салтановская СОШ</t>
  </si>
  <si>
    <t>Региональный проект "Успех каждого ребенка (Брянская область)"</t>
  </si>
  <si>
    <t>Ремонт помещений  МБДОУ "Детский сад №5 п.Навля"</t>
  </si>
  <si>
    <t>3.6</t>
  </si>
  <si>
    <t>3.6.1</t>
  </si>
  <si>
    <t>Развитие материально-технической базы муниципальных образовательных организаций в сфере физической культуры и спорта</t>
  </si>
  <si>
    <t xml:space="preserve">1, 2, 3
</t>
  </si>
  <si>
    <t>Модернизация школьных столовых муниципальных общеобразовательных организаций Брянской области</t>
  </si>
  <si>
    <t>Модернизация школьной столовой МБОУ "Гимназия №1п.Навля"</t>
  </si>
  <si>
    <t>"Развитие образования Навлинского района»</t>
  </si>
  <si>
    <t>Наименование муниципальной программы (подпрограммы, основное мероприятие)</t>
  </si>
  <si>
    <t>средства местных бюджетов</t>
  </si>
  <si>
    <t>Связь основного мероприятия и показателей (порядковые номера показателей)</t>
  </si>
  <si>
    <t xml:space="preserve">Реализация мероприятий по совершенствованию системы профилактики правонарушений и усиление борьбы с преступностью </t>
  </si>
  <si>
    <t>Капитальный ремонт кровли МБДОУ Д/с п.Клюковники</t>
  </si>
  <si>
    <t>1.2.2</t>
  </si>
  <si>
    <t>Развитие дошкольного образования</t>
  </si>
  <si>
    <t>Создание и функционирование Центра образования цифрового и гуманитарного профилей «Точка роста» в МБОУ "Навлинская ООШ"</t>
  </si>
  <si>
    <t>Создание и функционирование Центра образования цифрового и гуманитарного профилей «Точка роста» в МБОУ "Ревенская СОШ"</t>
  </si>
  <si>
    <t>Замена оконных блоков в МБОУ Салтановская СОШ</t>
  </si>
  <si>
    <t>Развитие общего образования</t>
  </si>
  <si>
    <t xml:space="preserve">1, 2, 3, 4, 5
</t>
  </si>
  <si>
    <t>13</t>
  </si>
  <si>
    <t>3.7</t>
  </si>
  <si>
    <t>3.3.2</t>
  </si>
  <si>
    <t>3.7.1</t>
  </si>
  <si>
    <t>11.1</t>
  </si>
  <si>
    <t>11.1.1</t>
  </si>
  <si>
    <t>Региональный проект "Современная школа (Брянская область)"</t>
  </si>
  <si>
    <t>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</t>
  </si>
  <si>
    <t>Оснащение новых мест в МБОУ "Навлинская ООШ"</t>
  </si>
  <si>
    <t>12</t>
  </si>
  <si>
    <t>12.1</t>
  </si>
  <si>
    <t>12.1.1</t>
  </si>
  <si>
    <t xml:space="preserve">  </t>
  </si>
  <si>
    <t>12.2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</si>
  <si>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</si>
  <si>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12.2.1</t>
  </si>
  <si>
    <t>Создание в МБОУ "Алтуховская СОШ" условий для занятий физической культурой и спортом</t>
  </si>
  <si>
    <t>Модернизация школьной столовой МБОУ "Навлинская СОШ №1"</t>
  </si>
  <si>
    <t>Реализация мероприятий по модернизации школьных систем образования</t>
  </si>
  <si>
    <t>13.1</t>
  </si>
  <si>
    <t>13.1.1</t>
  </si>
  <si>
    <t>13.1.2</t>
  </si>
  <si>
    <t>Реализация мероприятий по модернизации школьных систем образования в МБОУ "Навлинская СОШ №2"</t>
  </si>
  <si>
    <t>Реализация мероприятий по модернизации школьных систем образования в МБОУ "Навлинская СОШ №1"</t>
  </si>
  <si>
    <t>Модернизация школьной столовой МБОУ "Алешенская ООШ"</t>
  </si>
  <si>
    <t>Модернизация школьной столовой МБОУ "Алтуховская СОШ"</t>
  </si>
  <si>
    <t>Модернизация школьной столовой МБОУ "Бяковская ООШ"</t>
  </si>
  <si>
    <t>Модернизация школьной столовой МБОУ "Клюковенская СОШ"</t>
  </si>
  <si>
    <t>Модернизация школьной столовой МБОУ "Навлинская ООШ"</t>
  </si>
  <si>
    <t>Модернизация школьной столовой МБОУ "Пролысовская СОШ"</t>
  </si>
  <si>
    <t>Модернизация школьной столовой МБОУ "Ревенская СОШ"</t>
  </si>
  <si>
    <t>Модернизация школьной столовой МБОУ Салтановская СОШ</t>
  </si>
  <si>
    <t>Модернизация школьной столовой структурного подразделения МБОУ Салтановская СОШ, расположенного в д.Алексеевка</t>
  </si>
  <si>
    <t>Модернизация школьной столовой МБОУ «Синезерская СОШ»</t>
  </si>
  <si>
    <t>Модернизация школьной столовой МБОУ «Соколовская ООШ»</t>
  </si>
  <si>
    <t>Модернизация школьной столовой МБОУ Чичковская СОШ</t>
  </si>
  <si>
    <t>Модернизация школьной столовой МБОУ «Щегловская СОШ»</t>
  </si>
  <si>
    <t>Модернизация школьной столовой обособленного структурного подразделения МБОУ «Щегловская СОШ», расположенного в с.Борщево</t>
  </si>
  <si>
    <t>13.1.3</t>
  </si>
  <si>
    <t>Реализация мероприятий по модернизации школьных систем образования в МБОУ "Щегловская СОШ"</t>
  </si>
  <si>
    <t>14</t>
  </si>
  <si>
    <t>14.1</t>
  </si>
  <si>
    <t>Региональный проект "Патриотическое воспитание граждан Российской Федерации (Брянская область)"</t>
  </si>
  <si>
    <t>Внедрение целевой модели цифровой образовательной среды в МБОУ "Щегловская СОШ"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</si>
  <si>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</si>
  <si>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Приобретение спортивной формы, инвентаря и оборудования для МБУ ДО «Навлинская СШ»</t>
  </si>
  <si>
    <t>Приобретение комплекта гантельного ряда для МБУ ДО «Навлинская СШ»</t>
  </si>
  <si>
    <t>Реализация мероприятий по модернизации школьных систем образования в МБОУ "Пролысовская СОШ"</t>
  </si>
  <si>
    <t>Реализация мероприятий по модернизации школьных систем образования в МБОУ "Гимназия №1 п.Навля"</t>
  </si>
  <si>
    <t>Реализация мероприятий по модернизации школьных систем образования в МБОУ "Синезерская СОШ"</t>
  </si>
  <si>
    <t>13.1.4</t>
  </si>
  <si>
    <t>13.1.5</t>
  </si>
  <si>
    <t>13.1.6</t>
  </si>
  <si>
    <t>Внедрение целевой модели цифровой образовательной среды в МБОУ "Алтуховская СОШ"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</si>
  <si>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</si>
  <si>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Капитальный ремонт спортивного зала МБОУ "Гимназия №1 п.Навля"</t>
  </si>
  <si>
    <t>Региональный проект "Цифровая образовательная среда (Брянская область)"</t>
  </si>
  <si>
    <t>Реализация государственной политики в сфере образования</t>
  </si>
  <si>
    <t>2.7.1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</si>
  <si>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</si>
  <si>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</si>
  <si>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</si>
  <si>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</si>
  <si>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</si>
  <si>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</si>
  <si>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</si>
  <si>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</si>
  <si>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</si>
  <si>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2.8.10</t>
  </si>
  <si>
    <t>2.8.11</t>
  </si>
  <si>
    <t>2.8.12</t>
  </si>
  <si>
    <t>2.8.13</t>
  </si>
  <si>
    <t>2.8.14</t>
  </si>
  <si>
    <t>2.8.15</t>
  </si>
  <si>
    <t>2.8.16</t>
  </si>
  <si>
    <t>15</t>
  </si>
  <si>
    <t>15.1</t>
  </si>
  <si>
    <t>15.1.1</t>
  </si>
  <si>
    <t>15.1.2</t>
  </si>
  <si>
    <t>15.1.3</t>
  </si>
  <si>
    <t>15.1.4</t>
  </si>
  <si>
    <t>15.1.5</t>
  </si>
  <si>
    <t>15.1.6</t>
  </si>
  <si>
    <t>15.1.7</t>
  </si>
  <si>
    <t>15.1.8</t>
  </si>
  <si>
    <t>15.1.9</t>
  </si>
  <si>
    <t>11.2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</si>
  <si>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</si>
  <si>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</si>
  <si>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</si>
  <si>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</si>
  <si>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</si>
  <si>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</si>
  <si>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</si>
  <si>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</si>
  <si>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11.2.9</t>
  </si>
  <si>
    <t>11.2.10</t>
  </si>
  <si>
    <t>11.2.11</t>
  </si>
  <si>
    <t>11.2.12</t>
  </si>
  <si>
    <t>11.2.13</t>
  </si>
  <si>
    <t>11.2.14</t>
  </si>
  <si>
    <t xml:space="preserve">6, 7, 8, 9, 10, 14, 15, 16, 17, 20
</t>
  </si>
  <si>
    <t>21, 22, 23, 24, 25, 26, 27</t>
  </si>
  <si>
    <t>21, 22, 24</t>
  </si>
  <si>
    <t>29, 30, 31</t>
  </si>
  <si>
    <t>34, 35, 36</t>
  </si>
  <si>
    <t>39, 40</t>
  </si>
  <si>
    <t>2.9</t>
  </si>
  <si>
    <t>2.10</t>
  </si>
  <si>
    <t>Предоставление бесплатного питания обучающимся в муниципальных общеобразовательных организациях из многодетных семей</t>
  </si>
  <si>
    <t xml:space="preserve"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</t>
  </si>
  <si>
    <t>17.1</t>
  </si>
  <si>
    <t>20.1</t>
  </si>
  <si>
    <t>6, 7, 8, 9, 10, 11, 12, 13, 14, 15, 16, 17, 17.1, 18, 19, 20, 20.1</t>
  </si>
  <si>
    <t>2019-2023гг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</si>
  <si>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</si>
  <si>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</si>
  <si>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</si>
  <si>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</si>
  <si>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</si>
  <si>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</si>
  <si>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</si>
  <si>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</si>
  <si>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</si>
  <si>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Наименование показателя (индикатора)</t>
  </si>
  <si>
    <t>единица измерения</t>
  </si>
  <si>
    <t>Целевые значения показателей (индикаторов)</t>
  </si>
  <si>
    <t>Доля организаций дошкольного образования, соответствующих нормативным требованиям, в общем количестве организаций дошкольного образования.</t>
  </si>
  <si>
    <t>%</t>
  </si>
  <si>
    <t>Обеспеченность детей дошкольного возраста местами в дошкольных образовательных организациях</t>
  </si>
  <si>
    <t>количество мест на 1000 детей в возрасте от 3 до 7 лет</t>
  </si>
  <si>
    <t>Соотношение  средней заработной платы педагогических работников дошкольных образовательных организаций к средней заработной плате в сфере общего образования в Брянской области</t>
  </si>
  <si>
    <t>Количество муниципальных образовательных организаций, в которых проведен капитальный ремонт кровель</t>
  </si>
  <si>
    <t>единиц</t>
  </si>
  <si>
    <t>Количество муниципальных образовательных организаций, в которых проведена замена оконных блоков</t>
  </si>
  <si>
    <t>Внедрение федеральных государственных образовательных стандартов</t>
  </si>
  <si>
    <t>Соотношение  средней заработной платы педагогических работников общеобразовательных организаций к средней заработной плате в Брянской области</t>
  </si>
  <si>
    <t>Доля выпускников общеобразовательных организаций, не сдавших единый государственный экзамен, в общей численности выпускников общеобразовательных организаций</t>
  </si>
  <si>
    <t>Доля выпускников общеобразовательных организаций, получивших балл на едином государственном экзамене выше 80, в общей численности выпускников общеобразовательных организаций</t>
  </si>
  <si>
    <t>Доля общеобразовательных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общеобразовательных организаций, реализующих программы общего образования</t>
  </si>
  <si>
    <t>Количество муниципальных общеобразовательных организаций, в которых проведена модернизация школьных столовых</t>
  </si>
  <si>
    <t>Доля общеобразовательных организаций, соответствующих современным требованиям обучения, в общем количестве общеобразовательных организаций</t>
  </si>
  <si>
    <t>Создание условий, позволяющих обеспечить полноценную интеграцию детей с ограниченными возможностями здоровья и детей-инвалидов. 100 % обучающихся по адаптированным основным общеобразовательным программам в общеобразовательных организациях, от общего числа обучающихся с ограниченными возможностями здоровья и детей-инвалидов</t>
  </si>
  <si>
    <t>Доля обучающихся по программам общего образования, участвующих в олимпиадах и конкурсах различного уровня</t>
  </si>
  <si>
    <t>Обеспечение питанием учащихся</t>
  </si>
  <si>
    <t>Обеспечены бесплатным горячим питанием обучающиеся из многодетных семей</t>
  </si>
  <si>
    <t>Человек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</si>
  <si>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</si>
  <si>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</si>
  <si>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Доля учителей и руководителей общеобразовательных учреждений, прошедших повышение квалификации и (или) профессиональную переподготовку для работы в соответствии с федеральными государственными образовательными стандартами</t>
  </si>
  <si>
    <t>Соотношение  средней заработной платы педагогических работников организаций дополнительного образования детей к средней заработной плате учителей в Брянской области</t>
  </si>
  <si>
    <t>Доля детей в возрасте от 5 до 18 лет, охваченных дополнительным образованием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</si>
  <si>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финансирования, в общей численности детей в возрасте от 5 до 18 лет</t>
  </si>
  <si>
    <t>Увеличение охвата обучающихся, принимающих участие в соревнованиях и конкурсах физкультурно-спортивной направленности</t>
  </si>
  <si>
    <t>Доля образовательных учреждений дополнительного образования детей физкультурно-спортивной направленности, в которых улучшены условия для занятий спортом</t>
  </si>
  <si>
    <t>Количество реализованных мероприятий по решению вопросов местного значения</t>
  </si>
  <si>
    <t>Организация работы, контроль и оказание методической помощи работникам образовательных учреждений. Повышение удовлетворенности населения качеством образования до 100%</t>
  </si>
  <si>
    <t>Реализация отдельных мероприятий в сфере образования и материально-техническое обеспечение прочих учреждений образования</t>
  </si>
  <si>
    <t>Решение задач по привлечению молодых учителей в образовательные учреждения района</t>
  </si>
  <si>
    <t>чел.</t>
  </si>
  <si>
    <t>Увеличение охвата обучающихся, включенных в систему развития одаренных детей</t>
  </si>
  <si>
    <t>Обучение юношей 10-х классов  начальным знаниям в области обороны и основам военной службы (проведение учебных сборов)</t>
  </si>
  <si>
    <t>Предоставление компенсации расходов на оплату жилых помещений, отопления и освещения педагогическим работникам образовательных организаций</t>
  </si>
  <si>
    <t>Снижение безнадзорности и правонарушений среди несовершеннолетних в летний период. Привлечение несовершеннолетних в возрасте от 14 до 18 лет для временного трудоустройства в свободное от учебы время</t>
  </si>
  <si>
    <t>Реализация мероприятий по совершенствованию системы профилактики правонарушений и усиление борьбы с преступностью</t>
  </si>
  <si>
    <t>Оборудование образовательных учреждений района кнопками тревожной сигнализации</t>
  </si>
  <si>
    <t>Оборудование образовательных учреждений района системами видеонаблюдения</t>
  </si>
  <si>
    <t>Недопущение фактов употребления наркотических средств и ведение здорового образа жизни</t>
  </si>
  <si>
    <t>количество случаев</t>
  </si>
  <si>
    <t>Обеспечение доступности дошкольного образования более широкому кругу населения. Компенсации части родительской платы за присмотр и уход за детьми в муниципальных образовательных учреждениях, реализующих основную образовательную программу дошкольного образования</t>
  </si>
  <si>
    <t>Сохранение и укрепление здоровья обучающихся, профилактика правонарушений среди детей, занятость детей в период летней кампании, в том числе в лагерях с дневным пребыванием</t>
  </si>
  <si>
    <t xml:space="preserve">Количество новых мест в общеобразовательных организациях </t>
  </si>
  <si>
    <t>Количество муниципальных общеобразовательных организаций, в которых помещения приведены в соответствии с брендбуком «Точка роста»</t>
  </si>
  <si>
    <t>В общеобразовательных организациях, расположенных в сельской местности и малых городах, обновлена материально-техническая база для занятий детей физической культурой и спортом</t>
  </si>
  <si>
    <t>Количество объектов, в которых в полном объеме выполнены мероприятия по капитальному ремонту общеобразовательных организаций и их оснащению средствами обучения и воспитания</t>
  </si>
  <si>
    <t>В общеобразовательных организациях введены ставки советников директора по воспитанию и взаимодействию с детскими общественными объединениями и обеспечена их деятельность</t>
  </si>
  <si>
    <t>Количество муниципальных общеобразовательных организаций, в которых внедрена целевая модель цифровой образовательной среды</t>
  </si>
  <si>
    <t>Приложение 3</t>
  </si>
  <si>
    <t>Сведения</t>
  </si>
  <si>
    <t>о показателях (индикаторах) муниципальной программы,</t>
  </si>
  <si>
    <t>показателях (индикаторах) основных мероприятий</t>
  </si>
  <si>
    <t>Обеспечены выплаты ежемесячного денежного вознаграждения советникам директоров по
воспитанию и взаимодействию с детскими общественными объединениями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</si>
</sst>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wrapText="1"/>
    </xf>
    <xf numFmtId="4" fontId="7" fillId="0" borderId="0" xfId="0" applyNumberFormat="1" applyFont="1" applyFill="1" applyAlignment="1">
      <alignment wrapText="1"/>
    </xf>
    <xf numFmtId="4" fontId="8" fillId="0" borderId="0" xfId="0" applyNumberFormat="1" applyFont="1" applyFill="1" applyAlignment="1">
      <alignment horizontal="left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4" fontId="11" fillId="0" borderId="8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2"/>
  <sheetViews>
    <sheetView zoomScaleNormal="100" workbookViewId="0">
      <pane ySplit="7" topLeftCell="A371" activePane="bottomLeft" state="frozen"/>
      <selection pane="bottomLeft" activeCell="P1" sqref="P1:P3"/>
    </sheetView>
  </sheetViews>
  <sheetFormatPr defaultColWidth="9.109375" defaultRowHeight="14.4" x14ac:dyDescent="0.3"/>
  <cols>
    <col min="1" max="1" width="5.88671875" style="2" customWidth="1"/>
    <col min="2" max="2" width="20.5546875" style="3" customWidth="1"/>
    <col min="3" max="3" width="17.77734375" style="3" customWidth="1"/>
    <col min="4" max="4" width="13.88671875" style="2" customWidth="1"/>
    <col min="5" max="5" width="13.77734375" style="3" hidden="1" customWidth="1"/>
    <col min="6" max="9" width="12.21875" style="3" hidden="1" customWidth="1"/>
    <col min="10" max="10" width="13.5546875" style="3" customWidth="1"/>
    <col min="11" max="14" width="12.21875" style="3" customWidth="1"/>
    <col min="15" max="15" width="16.33203125" style="3" customWidth="1"/>
    <col min="16" max="16" width="10.109375" style="3" customWidth="1"/>
    <col min="17" max="19" width="15.109375" style="11" customWidth="1"/>
    <col min="20" max="20" width="14.6640625" style="15" customWidth="1"/>
    <col min="21" max="22" width="9.109375" style="15"/>
    <col min="23" max="16384" width="9.109375" style="3"/>
  </cols>
  <sheetData>
    <row r="1" spans="1:20" ht="15.6" x14ac:dyDescent="0.3">
      <c r="D1" s="9"/>
      <c r="E1" s="10"/>
      <c r="F1" s="10"/>
      <c r="G1" s="10"/>
      <c r="H1" s="10"/>
      <c r="I1" s="10"/>
      <c r="J1" s="10"/>
      <c r="K1" s="10"/>
      <c r="L1" s="10"/>
      <c r="M1" s="10"/>
      <c r="N1" s="10"/>
      <c r="P1" s="4" t="s">
        <v>27</v>
      </c>
    </row>
    <row r="2" spans="1:20" ht="15.6" x14ac:dyDescent="0.3">
      <c r="P2" s="4" t="s">
        <v>1</v>
      </c>
    </row>
    <row r="3" spans="1:20" ht="15.6" x14ac:dyDescent="0.3">
      <c r="P3" s="4" t="s">
        <v>144</v>
      </c>
    </row>
    <row r="4" spans="1:20" ht="21" customHeight="1" x14ac:dyDescent="0.3">
      <c r="A4" s="17" t="s">
        <v>28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20" x14ac:dyDescent="0.3">
      <c r="L5" s="15"/>
    </row>
    <row r="6" spans="1:20" ht="14.4" customHeight="1" x14ac:dyDescent="0.3">
      <c r="A6" s="18" t="s">
        <v>2</v>
      </c>
      <c r="B6" s="18" t="s">
        <v>145</v>
      </c>
      <c r="C6" s="18" t="s">
        <v>3</v>
      </c>
      <c r="D6" s="19" t="s">
        <v>20</v>
      </c>
      <c r="E6" s="20"/>
      <c r="F6" s="20"/>
      <c r="G6" s="20"/>
      <c r="H6" s="20"/>
      <c r="I6" s="20"/>
      <c r="J6" s="20"/>
      <c r="K6" s="20"/>
      <c r="L6" s="20"/>
      <c r="M6" s="20"/>
      <c r="N6" s="21"/>
      <c r="O6" s="22" t="s">
        <v>4</v>
      </c>
      <c r="P6" s="24" t="s">
        <v>147</v>
      </c>
    </row>
    <row r="7" spans="1:20" ht="42.6" customHeight="1" x14ac:dyDescent="0.3">
      <c r="A7" s="18"/>
      <c r="B7" s="18"/>
      <c r="C7" s="18"/>
      <c r="D7" s="5" t="s">
        <v>0</v>
      </c>
      <c r="E7" s="5" t="s">
        <v>272</v>
      </c>
      <c r="F7" s="5" t="s">
        <v>273</v>
      </c>
      <c r="G7" s="5" t="s">
        <v>274</v>
      </c>
      <c r="H7" s="5" t="s">
        <v>275</v>
      </c>
      <c r="I7" s="5" t="s">
        <v>276</v>
      </c>
      <c r="J7" s="5" t="s">
        <v>271</v>
      </c>
      <c r="K7" s="5" t="s">
        <v>277</v>
      </c>
      <c r="L7" s="5" t="s">
        <v>278</v>
      </c>
      <c r="M7" s="5" t="s">
        <v>279</v>
      </c>
      <c r="N7" s="5" t="s">
        <v>280</v>
      </c>
      <c r="O7" s="23"/>
      <c r="P7" s="24"/>
    </row>
    <row r="8" spans="1:20" ht="24" x14ac:dyDescent="0.3">
      <c r="A8" s="25"/>
      <c r="B8" s="26" t="s">
        <v>144</v>
      </c>
      <c r="C8" s="16" t="s">
        <v>25</v>
      </c>
      <c r="D8" s="1">
        <f>SUM(J8:N8)</f>
        <v>0</v>
      </c>
      <c r="E8" s="1">
        <f>E13+E73+E308+E378+E383+E388+E393+E398+E403+E408+E413+E503+E528+E568+E578</f>
        <v>0</v>
      </c>
      <c r="F8" s="1">
        <f t="shared" ref="F8:N9" si="0">F13+F73+F308+F378+F383+F388+F393+F398+F403+F408+F413+F503+F528+F568+F578</f>
        <v>0</v>
      </c>
      <c r="G8" s="1">
        <f t="shared" si="0"/>
        <v>0</v>
      </c>
      <c r="H8" s="1">
        <f t="shared" si="0"/>
        <v>0</v>
      </c>
      <c r="I8" s="1">
        <f t="shared" si="0"/>
        <v>0</v>
      </c>
      <c r="J8" s="1">
        <f>SUM(E8:I8)</f>
        <v>0</v>
      </c>
      <c r="K8" s="1">
        <f t="shared" ref="K8:N8" si="1">K13+K73+K308+K378+K383+K388+K393+K398+K403+K408+K413+K503+K528+K568+K578</f>
        <v>0</v>
      </c>
      <c r="L8" s="1">
        <f t="shared" si="1"/>
        <v>0</v>
      </c>
      <c r="M8" s="1">
        <f t="shared" ref="M8" si="2">M13+M73+M308+M378+M383+M388+M393+M398+M403+M408+M413+M503+M528+M568+M578</f>
        <v>0</v>
      </c>
      <c r="N8" s="1">
        <f t="shared" si="1"/>
        <v>0</v>
      </c>
      <c r="O8" s="22"/>
      <c r="P8" s="22"/>
      <c r="R8" s="12"/>
    </row>
    <row r="9" spans="1:20" ht="24" x14ac:dyDescent="0.3">
      <c r="A9" s="25"/>
      <c r="B9" s="26"/>
      <c r="C9" s="16" t="s">
        <v>24</v>
      </c>
      <c r="D9" s="1">
        <f t="shared" ref="D9:D11" si="3">SUM(J9:N9)</f>
        <v>2440789430.2399998</v>
      </c>
      <c r="E9" s="1">
        <f>E14+E74+E309+E379+E384+E389+E394+E399+E404+E409+E414+E504+E529+E569+E579</f>
        <v>177306496.21000001</v>
      </c>
      <c r="F9" s="1">
        <f t="shared" si="0"/>
        <v>206141718.80999997</v>
      </c>
      <c r="G9" s="1">
        <f t="shared" si="0"/>
        <v>217965776.97</v>
      </c>
      <c r="H9" s="1">
        <f t="shared" si="0"/>
        <v>307381036.78999996</v>
      </c>
      <c r="I9" s="1">
        <f t="shared" si="0"/>
        <v>333537290.63</v>
      </c>
      <c r="J9" s="1">
        <f t="shared" ref="J9:J11" si="4">SUM(E9:I9)</f>
        <v>1242332319.4099998</v>
      </c>
      <c r="K9" s="1">
        <f t="shared" si="0"/>
        <v>319141154.83000004</v>
      </c>
      <c r="L9" s="1">
        <f t="shared" si="0"/>
        <v>292863221</v>
      </c>
      <c r="M9" s="1">
        <f t="shared" ref="M9" si="5">M14+M74+M309+M379+M384+M389+M394+M399+M404+M409+M414+M504+M529+M569+M579</f>
        <v>293102140</v>
      </c>
      <c r="N9" s="1">
        <f t="shared" si="0"/>
        <v>293350595</v>
      </c>
      <c r="O9" s="27"/>
      <c r="P9" s="27"/>
      <c r="R9" s="12"/>
    </row>
    <row r="10" spans="1:20" ht="24" x14ac:dyDescent="0.3">
      <c r="A10" s="25"/>
      <c r="B10" s="26"/>
      <c r="C10" s="16" t="s">
        <v>146</v>
      </c>
      <c r="D10" s="1">
        <f t="shared" si="3"/>
        <v>1432039037.0400002</v>
      </c>
      <c r="E10" s="1">
        <f t="shared" ref="E10:N10" si="6">E15+E75+E310+E380+E385+E390+E395+E400+E405+E410+E415+E505+E530+E570+E580</f>
        <v>102606056.89</v>
      </c>
      <c r="F10" s="1">
        <f t="shared" si="6"/>
        <v>122797557.8</v>
      </c>
      <c r="G10" s="1">
        <f t="shared" si="6"/>
        <v>169060180.66999999</v>
      </c>
      <c r="H10" s="1">
        <f t="shared" si="6"/>
        <v>222566978.30000001</v>
      </c>
      <c r="I10" s="1">
        <f t="shared" si="6"/>
        <v>197047481.01999998</v>
      </c>
      <c r="J10" s="1">
        <f t="shared" si="4"/>
        <v>814078254.68000007</v>
      </c>
      <c r="K10" s="1">
        <f t="shared" si="6"/>
        <v>208062724.68000001</v>
      </c>
      <c r="L10" s="1">
        <f t="shared" si="6"/>
        <v>143303455.68000001</v>
      </c>
      <c r="M10" s="1">
        <f t="shared" ref="M10" si="7">M15+M75+M310+M380+M385+M390+M395+M400+M405+M410+M415+M505+M530+M570+M580</f>
        <v>131954501</v>
      </c>
      <c r="N10" s="1">
        <f t="shared" si="6"/>
        <v>134640101</v>
      </c>
      <c r="O10" s="27"/>
      <c r="P10" s="27"/>
      <c r="R10" s="12"/>
    </row>
    <row r="11" spans="1:20" ht="24.6" customHeight="1" x14ac:dyDescent="0.3">
      <c r="A11" s="25"/>
      <c r="B11" s="26"/>
      <c r="C11" s="16" t="s">
        <v>23</v>
      </c>
      <c r="D11" s="1">
        <f t="shared" si="3"/>
        <v>0</v>
      </c>
      <c r="E11" s="1">
        <f t="shared" ref="E11:N11" si="8">E16+E76+E311+E381+E386+E391+E396+E401+E406+E411+E416+E506+E531+E571+E581</f>
        <v>0</v>
      </c>
      <c r="F11" s="1">
        <f t="shared" si="8"/>
        <v>0</v>
      </c>
      <c r="G11" s="1">
        <f t="shared" si="8"/>
        <v>0</v>
      </c>
      <c r="H11" s="1">
        <f t="shared" si="8"/>
        <v>0</v>
      </c>
      <c r="I11" s="1">
        <f t="shared" si="8"/>
        <v>0</v>
      </c>
      <c r="J11" s="1">
        <f t="shared" si="4"/>
        <v>0</v>
      </c>
      <c r="K11" s="1">
        <f t="shared" si="8"/>
        <v>0</v>
      </c>
      <c r="L11" s="1">
        <f t="shared" si="8"/>
        <v>0</v>
      </c>
      <c r="M11" s="1">
        <f t="shared" ref="M11" si="9">M16+M76+M311+M381+M386+M391+M396+M401+M406+M411+M416+M506+M531+M571+M581</f>
        <v>0</v>
      </c>
      <c r="N11" s="1">
        <f t="shared" si="8"/>
        <v>0</v>
      </c>
      <c r="O11" s="27"/>
      <c r="P11" s="27"/>
      <c r="R11" s="12"/>
    </row>
    <row r="12" spans="1:20" x14ac:dyDescent="0.3">
      <c r="A12" s="25"/>
      <c r="B12" s="26"/>
      <c r="C12" s="8" t="s">
        <v>26</v>
      </c>
      <c r="D12" s="6">
        <f>SUM(D8:D11)</f>
        <v>3872828467.2799997</v>
      </c>
      <c r="E12" s="6">
        <f>SUM(E8:E11)</f>
        <v>279912553.10000002</v>
      </c>
      <c r="F12" s="6">
        <f t="shared" ref="F12:N12" si="10">SUM(F8:F11)</f>
        <v>328939276.60999995</v>
      </c>
      <c r="G12" s="6">
        <f t="shared" si="10"/>
        <v>387025957.63999999</v>
      </c>
      <c r="H12" s="6">
        <f t="shared" si="10"/>
        <v>529948015.08999997</v>
      </c>
      <c r="I12" s="6">
        <f t="shared" si="10"/>
        <v>530584771.64999998</v>
      </c>
      <c r="J12" s="6">
        <f t="shared" si="10"/>
        <v>2056410574.0899999</v>
      </c>
      <c r="K12" s="6">
        <f t="shared" si="10"/>
        <v>527203879.51000005</v>
      </c>
      <c r="L12" s="6">
        <f t="shared" si="10"/>
        <v>436166676.68000001</v>
      </c>
      <c r="M12" s="6">
        <f t="shared" si="10"/>
        <v>425056641</v>
      </c>
      <c r="N12" s="6">
        <f t="shared" si="10"/>
        <v>427990696</v>
      </c>
      <c r="O12" s="23"/>
      <c r="P12" s="23"/>
      <c r="R12" s="12"/>
    </row>
    <row r="13" spans="1:20" ht="24" x14ac:dyDescent="0.3">
      <c r="A13" s="25" t="s">
        <v>7</v>
      </c>
      <c r="B13" s="26" t="s">
        <v>151</v>
      </c>
      <c r="C13" s="16" t="s">
        <v>25</v>
      </c>
      <c r="D13" s="1">
        <f>SUM(J13:N13)</f>
        <v>0</v>
      </c>
      <c r="E13" s="1">
        <f>E18+E23+E38+E53+E63</f>
        <v>0</v>
      </c>
      <c r="F13" s="1">
        <f t="shared" ref="E13:N15" si="11">F18+F23+F38+F53+F63</f>
        <v>0</v>
      </c>
      <c r="G13" s="1">
        <f t="shared" si="11"/>
        <v>0</v>
      </c>
      <c r="H13" s="1">
        <f t="shared" si="11"/>
        <v>0</v>
      </c>
      <c r="I13" s="1">
        <f t="shared" si="11"/>
        <v>0</v>
      </c>
      <c r="J13" s="1">
        <f t="shared" ref="J13:J76" si="12">SUM(E13:I13)</f>
        <v>0</v>
      </c>
      <c r="K13" s="1">
        <f t="shared" si="11"/>
        <v>0</v>
      </c>
      <c r="L13" s="1">
        <f t="shared" si="11"/>
        <v>0</v>
      </c>
      <c r="M13" s="1">
        <f t="shared" ref="M13" si="13">M18+M23+M38+M53+M63</f>
        <v>0</v>
      </c>
      <c r="N13" s="1">
        <f t="shared" si="11"/>
        <v>0</v>
      </c>
      <c r="O13" s="22" t="s">
        <v>5</v>
      </c>
      <c r="P13" s="22" t="s">
        <v>156</v>
      </c>
      <c r="T13" s="11"/>
    </row>
    <row r="14" spans="1:20" ht="24" x14ac:dyDescent="0.3">
      <c r="A14" s="25"/>
      <c r="B14" s="26"/>
      <c r="C14" s="16" t="s">
        <v>24</v>
      </c>
      <c r="D14" s="1">
        <f t="shared" ref="D14:D16" si="14">SUM(J14:N14)</f>
        <v>626485707.49000001</v>
      </c>
      <c r="E14" s="1">
        <f t="shared" si="11"/>
        <v>46783044</v>
      </c>
      <c r="F14" s="1">
        <f t="shared" si="11"/>
        <v>52160908.25</v>
      </c>
      <c r="G14" s="1">
        <f t="shared" si="11"/>
        <v>52555713</v>
      </c>
      <c r="H14" s="1">
        <f t="shared" si="11"/>
        <v>63235648</v>
      </c>
      <c r="I14" s="1">
        <f t="shared" si="11"/>
        <v>65145851.240000002</v>
      </c>
      <c r="J14" s="1">
        <f t="shared" si="12"/>
        <v>279881164.49000001</v>
      </c>
      <c r="K14" s="1">
        <f t="shared" si="11"/>
        <v>71461955</v>
      </c>
      <c r="L14" s="1">
        <f t="shared" si="11"/>
        <v>91714196</v>
      </c>
      <c r="M14" s="1">
        <f t="shared" ref="M14" si="15">M19+M24+M39+M54+M64</f>
        <v>91714196</v>
      </c>
      <c r="N14" s="1">
        <f t="shared" si="11"/>
        <v>91714196</v>
      </c>
      <c r="O14" s="27"/>
      <c r="P14" s="27"/>
    </row>
    <row r="15" spans="1:20" ht="24" x14ac:dyDescent="0.3">
      <c r="A15" s="25"/>
      <c r="B15" s="26"/>
      <c r="C15" s="16" t="s">
        <v>146</v>
      </c>
      <c r="D15" s="1">
        <f t="shared" si="14"/>
        <v>232044630.94999999</v>
      </c>
      <c r="E15" s="1">
        <f t="shared" si="11"/>
        <v>13641174.26</v>
      </c>
      <c r="F15" s="1">
        <f t="shared" si="11"/>
        <v>19446961.350000001</v>
      </c>
      <c r="G15" s="1">
        <f t="shared" si="11"/>
        <v>36597878.619999997</v>
      </c>
      <c r="H15" s="1">
        <f t="shared" si="11"/>
        <v>42098610.950000003</v>
      </c>
      <c r="I15" s="1">
        <f t="shared" si="11"/>
        <v>32691382.050000001</v>
      </c>
      <c r="J15" s="1">
        <f t="shared" si="12"/>
        <v>144476007.22999999</v>
      </c>
      <c r="K15" s="1">
        <f t="shared" si="11"/>
        <v>36218259.719999999</v>
      </c>
      <c r="L15" s="1">
        <f t="shared" si="11"/>
        <v>17116788</v>
      </c>
      <c r="M15" s="1">
        <f t="shared" ref="M15" si="16">M20+M25+M40+M55+M65</f>
        <v>17116788</v>
      </c>
      <c r="N15" s="1">
        <f t="shared" si="11"/>
        <v>17116788</v>
      </c>
      <c r="O15" s="27"/>
      <c r="P15" s="27"/>
    </row>
    <row r="16" spans="1:20" ht="24.6" customHeight="1" x14ac:dyDescent="0.3">
      <c r="A16" s="25"/>
      <c r="B16" s="26"/>
      <c r="C16" s="16" t="s">
        <v>23</v>
      </c>
      <c r="D16" s="1">
        <f t="shared" si="14"/>
        <v>0</v>
      </c>
      <c r="E16" s="1"/>
      <c r="F16" s="1"/>
      <c r="G16" s="1"/>
      <c r="H16" s="1"/>
      <c r="I16" s="1"/>
      <c r="J16" s="1">
        <f t="shared" si="12"/>
        <v>0</v>
      </c>
      <c r="K16" s="1"/>
      <c r="L16" s="1"/>
      <c r="M16" s="1"/>
      <c r="N16" s="1"/>
      <c r="O16" s="27"/>
      <c r="P16" s="27"/>
    </row>
    <row r="17" spans="1:21" x14ac:dyDescent="0.3">
      <c r="A17" s="25"/>
      <c r="B17" s="26"/>
      <c r="C17" s="8" t="s">
        <v>26</v>
      </c>
      <c r="D17" s="6">
        <f>SUM(D13:D16)</f>
        <v>858530338.44000006</v>
      </c>
      <c r="E17" s="6">
        <f>SUM(E13:E16)</f>
        <v>60424218.259999998</v>
      </c>
      <c r="F17" s="6">
        <f t="shared" ref="F17:N17" si="17">SUM(F13:F16)</f>
        <v>71607869.599999994</v>
      </c>
      <c r="G17" s="6">
        <f t="shared" si="17"/>
        <v>89153591.620000005</v>
      </c>
      <c r="H17" s="6">
        <f t="shared" si="17"/>
        <v>105334258.95</v>
      </c>
      <c r="I17" s="6">
        <f t="shared" si="17"/>
        <v>97837233.290000007</v>
      </c>
      <c r="J17" s="6">
        <f t="shared" ref="J17" si="18">SUM(J13:J16)</f>
        <v>424357171.72000003</v>
      </c>
      <c r="K17" s="6">
        <f t="shared" si="17"/>
        <v>107680214.72</v>
      </c>
      <c r="L17" s="6">
        <f t="shared" si="17"/>
        <v>108830984</v>
      </c>
      <c r="M17" s="6">
        <f t="shared" ref="M17" si="19">SUM(M13:M16)</f>
        <v>108830984</v>
      </c>
      <c r="N17" s="6">
        <f t="shared" si="17"/>
        <v>108830984</v>
      </c>
      <c r="O17" s="23"/>
      <c r="P17" s="23"/>
    </row>
    <row r="18" spans="1:21" ht="24" x14ac:dyDescent="0.3">
      <c r="A18" s="25" t="s">
        <v>30</v>
      </c>
      <c r="B18" s="26" t="s">
        <v>32</v>
      </c>
      <c r="C18" s="16" t="s">
        <v>25</v>
      </c>
      <c r="D18" s="1">
        <f>SUM(J18:N18)</f>
        <v>0</v>
      </c>
      <c r="E18" s="1"/>
      <c r="F18" s="1"/>
      <c r="G18" s="1"/>
      <c r="H18" s="1"/>
      <c r="I18" s="1"/>
      <c r="J18" s="1">
        <f t="shared" ref="J18" si="20">SUM(E18:I18)</f>
        <v>0</v>
      </c>
      <c r="K18" s="1"/>
      <c r="L18" s="1"/>
      <c r="M18" s="1"/>
      <c r="N18" s="1"/>
      <c r="O18" s="22" t="s">
        <v>5</v>
      </c>
      <c r="P18" s="22" t="s">
        <v>141</v>
      </c>
      <c r="T18" s="11"/>
    </row>
    <row r="19" spans="1:21" ht="24" x14ac:dyDescent="0.3">
      <c r="A19" s="25"/>
      <c r="B19" s="26"/>
      <c r="C19" s="16" t="s">
        <v>24</v>
      </c>
      <c r="D19" s="1">
        <f t="shared" ref="D19:D21" si="21">SUM(J19:N19)</f>
        <v>620411301.24000001</v>
      </c>
      <c r="E19" s="1">
        <v>46783044</v>
      </c>
      <c r="F19" s="1">
        <v>51370052</v>
      </c>
      <c r="G19" s="1">
        <v>50228213</v>
      </c>
      <c r="H19" s="1">
        <v>60279598</v>
      </c>
      <c r="I19" s="1">
        <v>65145851.240000002</v>
      </c>
      <c r="J19" s="1">
        <f t="shared" si="12"/>
        <v>273806758.24000001</v>
      </c>
      <c r="K19" s="1">
        <v>71461955</v>
      </c>
      <c r="L19" s="1">
        <v>91714196</v>
      </c>
      <c r="M19" s="1">
        <v>91714196</v>
      </c>
      <c r="N19" s="1">
        <v>91714196</v>
      </c>
      <c r="O19" s="27"/>
      <c r="P19" s="27"/>
    </row>
    <row r="20" spans="1:21" ht="24" x14ac:dyDescent="0.3">
      <c r="A20" s="25"/>
      <c r="B20" s="26"/>
      <c r="C20" s="16" t="s">
        <v>146</v>
      </c>
      <c r="D20" s="1">
        <f t="shared" si="21"/>
        <v>231756022.63</v>
      </c>
      <c r="E20" s="1">
        <v>13641174.26</v>
      </c>
      <c r="F20" s="1">
        <v>19436435.030000001</v>
      </c>
      <c r="G20" s="1">
        <v>36475378.619999997</v>
      </c>
      <c r="H20" s="1">
        <v>41943028.950000003</v>
      </c>
      <c r="I20" s="1">
        <f>32691382.05</f>
        <v>32691382.050000001</v>
      </c>
      <c r="J20" s="1">
        <f t="shared" si="12"/>
        <v>144187398.91</v>
      </c>
      <c r="K20" s="1">
        <f>27150204.12+9068055.6</f>
        <v>36218259.719999999</v>
      </c>
      <c r="L20" s="1">
        <v>17116788</v>
      </c>
      <c r="M20" s="1">
        <v>17116788</v>
      </c>
      <c r="N20" s="1">
        <v>17116788</v>
      </c>
      <c r="O20" s="27"/>
      <c r="P20" s="27"/>
      <c r="T20" s="11"/>
      <c r="U20" s="11"/>
    </row>
    <row r="21" spans="1:21" ht="24" x14ac:dyDescent="0.3">
      <c r="A21" s="25"/>
      <c r="B21" s="26"/>
      <c r="C21" s="16" t="s">
        <v>23</v>
      </c>
      <c r="D21" s="1">
        <f t="shared" si="21"/>
        <v>0</v>
      </c>
      <c r="E21" s="1"/>
      <c r="F21" s="1"/>
      <c r="G21" s="1"/>
      <c r="H21" s="1"/>
      <c r="I21" s="1"/>
      <c r="J21" s="1">
        <f t="shared" si="12"/>
        <v>0</v>
      </c>
      <c r="K21" s="1"/>
      <c r="L21" s="1"/>
      <c r="M21" s="1"/>
      <c r="N21" s="1"/>
      <c r="O21" s="27"/>
      <c r="P21" s="27"/>
      <c r="T21" s="11"/>
    </row>
    <row r="22" spans="1:21" x14ac:dyDescent="0.3">
      <c r="A22" s="25"/>
      <c r="B22" s="26"/>
      <c r="C22" s="8" t="s">
        <v>26</v>
      </c>
      <c r="D22" s="6">
        <f>SUM(D18:D21)</f>
        <v>852167323.87</v>
      </c>
      <c r="E22" s="6">
        <f t="shared" ref="E22:N22" si="22">SUM(E18:E21)</f>
        <v>60424218.259999998</v>
      </c>
      <c r="F22" s="6">
        <f t="shared" si="22"/>
        <v>70806487.030000001</v>
      </c>
      <c r="G22" s="6">
        <f t="shared" si="22"/>
        <v>86703591.620000005</v>
      </c>
      <c r="H22" s="6">
        <f t="shared" si="22"/>
        <v>102222626.95</v>
      </c>
      <c r="I22" s="6">
        <f t="shared" si="22"/>
        <v>97837233.290000007</v>
      </c>
      <c r="J22" s="6">
        <f t="shared" ref="J22" si="23">SUM(J18:J21)</f>
        <v>417994157.14999998</v>
      </c>
      <c r="K22" s="6">
        <f t="shared" si="22"/>
        <v>107680214.72</v>
      </c>
      <c r="L22" s="6">
        <f t="shared" si="22"/>
        <v>108830984</v>
      </c>
      <c r="M22" s="6">
        <f t="shared" si="22"/>
        <v>108830984</v>
      </c>
      <c r="N22" s="6">
        <f t="shared" si="22"/>
        <v>108830984</v>
      </c>
      <c r="O22" s="23"/>
      <c r="P22" s="23"/>
    </row>
    <row r="23" spans="1:21" ht="24" x14ac:dyDescent="0.3">
      <c r="A23" s="25" t="s">
        <v>52</v>
      </c>
      <c r="B23" s="26" t="s">
        <v>38</v>
      </c>
      <c r="C23" s="16" t="s">
        <v>25</v>
      </c>
      <c r="D23" s="1">
        <f>SUM(J23:N23)</f>
        <v>0</v>
      </c>
      <c r="E23" s="1"/>
      <c r="F23" s="1"/>
      <c r="G23" s="1"/>
      <c r="H23" s="1"/>
      <c r="I23" s="1"/>
      <c r="J23" s="1">
        <f t="shared" ref="J23" si="24">SUM(E23:I23)</f>
        <v>0</v>
      </c>
      <c r="K23" s="1"/>
      <c r="L23" s="1"/>
      <c r="M23" s="1"/>
      <c r="N23" s="1"/>
      <c r="O23" s="22" t="s">
        <v>5</v>
      </c>
      <c r="P23" s="22">
        <v>4</v>
      </c>
    </row>
    <row r="24" spans="1:21" ht="24" x14ac:dyDescent="0.3">
      <c r="A24" s="25"/>
      <c r="B24" s="26"/>
      <c r="C24" s="16" t="s">
        <v>24</v>
      </c>
      <c r="D24" s="1">
        <f t="shared" ref="D24:D26" si="25">SUM(J24:N24)</f>
        <v>4465000</v>
      </c>
      <c r="E24" s="1">
        <f>E29+E34</f>
        <v>0</v>
      </c>
      <c r="F24" s="1">
        <f t="shared" ref="F24:N25" si="26">F29+F34</f>
        <v>0</v>
      </c>
      <c r="G24" s="1">
        <f t="shared" si="26"/>
        <v>2327500</v>
      </c>
      <c r="H24" s="1">
        <f t="shared" si="26"/>
        <v>2137500</v>
      </c>
      <c r="I24" s="1">
        <f t="shared" si="26"/>
        <v>0</v>
      </c>
      <c r="J24" s="1">
        <f t="shared" si="12"/>
        <v>4465000</v>
      </c>
      <c r="K24" s="1">
        <f t="shared" si="26"/>
        <v>0</v>
      </c>
      <c r="L24" s="1">
        <f t="shared" si="26"/>
        <v>0</v>
      </c>
      <c r="M24" s="1">
        <f t="shared" ref="M24" si="27">M29+M34</f>
        <v>0</v>
      </c>
      <c r="N24" s="1">
        <f t="shared" si="26"/>
        <v>0</v>
      </c>
      <c r="O24" s="27"/>
      <c r="P24" s="27"/>
    </row>
    <row r="25" spans="1:21" ht="24" x14ac:dyDescent="0.3">
      <c r="A25" s="25"/>
      <c r="B25" s="26"/>
      <c r="C25" s="16" t="s">
        <v>146</v>
      </c>
      <c r="D25" s="1">
        <f t="shared" si="25"/>
        <v>235000</v>
      </c>
      <c r="E25" s="1">
        <f>E30+E35</f>
        <v>0</v>
      </c>
      <c r="F25" s="1">
        <f t="shared" si="26"/>
        <v>0</v>
      </c>
      <c r="G25" s="1">
        <f t="shared" si="26"/>
        <v>122500</v>
      </c>
      <c r="H25" s="1">
        <f t="shared" si="26"/>
        <v>112500</v>
      </c>
      <c r="I25" s="1">
        <f t="shared" si="26"/>
        <v>0</v>
      </c>
      <c r="J25" s="1">
        <f t="shared" si="12"/>
        <v>235000</v>
      </c>
      <c r="K25" s="1">
        <f t="shared" si="26"/>
        <v>0</v>
      </c>
      <c r="L25" s="1">
        <f t="shared" si="26"/>
        <v>0</v>
      </c>
      <c r="M25" s="1">
        <f t="shared" ref="M25" si="28">M30+M35</f>
        <v>0</v>
      </c>
      <c r="N25" s="1">
        <f t="shared" si="26"/>
        <v>0</v>
      </c>
      <c r="O25" s="27"/>
      <c r="P25" s="27"/>
    </row>
    <row r="26" spans="1:21" ht="24" x14ac:dyDescent="0.3">
      <c r="A26" s="25"/>
      <c r="B26" s="26"/>
      <c r="C26" s="16" t="s">
        <v>23</v>
      </c>
      <c r="D26" s="1">
        <f t="shared" si="25"/>
        <v>0</v>
      </c>
      <c r="E26" s="1"/>
      <c r="F26" s="1"/>
      <c r="G26" s="1"/>
      <c r="H26" s="1"/>
      <c r="I26" s="1"/>
      <c r="J26" s="1">
        <f t="shared" si="12"/>
        <v>0</v>
      </c>
      <c r="K26" s="1"/>
      <c r="L26" s="1"/>
      <c r="M26" s="1"/>
      <c r="N26" s="1"/>
      <c r="O26" s="27"/>
      <c r="P26" s="27"/>
    </row>
    <row r="27" spans="1:21" x14ac:dyDescent="0.3">
      <c r="A27" s="25"/>
      <c r="B27" s="26"/>
      <c r="C27" s="8" t="s">
        <v>26</v>
      </c>
      <c r="D27" s="6">
        <f>SUM(D23:D26)</f>
        <v>4700000</v>
      </c>
      <c r="E27" s="6">
        <f t="shared" ref="E27:N27" si="29">SUM(E23:E26)</f>
        <v>0</v>
      </c>
      <c r="F27" s="6">
        <f t="shared" si="29"/>
        <v>0</v>
      </c>
      <c r="G27" s="6">
        <f t="shared" si="29"/>
        <v>2450000</v>
      </c>
      <c r="H27" s="6">
        <f t="shared" si="29"/>
        <v>2250000</v>
      </c>
      <c r="I27" s="6">
        <f t="shared" si="29"/>
        <v>0</v>
      </c>
      <c r="J27" s="6">
        <f t="shared" ref="J27" si="30">SUM(J23:J26)</f>
        <v>4700000</v>
      </c>
      <c r="K27" s="6">
        <f t="shared" si="29"/>
        <v>0</v>
      </c>
      <c r="L27" s="6">
        <f t="shared" si="29"/>
        <v>0</v>
      </c>
      <c r="M27" s="6">
        <f t="shared" ref="M27" si="31">SUM(M23:M26)</f>
        <v>0</v>
      </c>
      <c r="N27" s="6">
        <f t="shared" si="29"/>
        <v>0</v>
      </c>
      <c r="O27" s="23"/>
      <c r="P27" s="23"/>
    </row>
    <row r="28" spans="1:21" ht="24" hidden="1" x14ac:dyDescent="0.3">
      <c r="A28" s="25" t="s">
        <v>53</v>
      </c>
      <c r="B28" s="26" t="s">
        <v>54</v>
      </c>
      <c r="C28" s="16" t="s">
        <v>25</v>
      </c>
      <c r="D28" s="1">
        <f>SUM(J28:N28)</f>
        <v>0</v>
      </c>
      <c r="E28" s="1"/>
      <c r="F28" s="1"/>
      <c r="G28" s="1"/>
      <c r="H28" s="1"/>
      <c r="I28" s="1"/>
      <c r="J28" s="1">
        <f t="shared" ref="J28" si="32">SUM(E28:I28)</f>
        <v>0</v>
      </c>
      <c r="K28" s="1"/>
      <c r="L28" s="1"/>
      <c r="M28" s="1"/>
      <c r="N28" s="1"/>
      <c r="O28" s="22" t="s">
        <v>5</v>
      </c>
      <c r="P28" s="22">
        <v>4</v>
      </c>
    </row>
    <row r="29" spans="1:21" ht="24" hidden="1" x14ac:dyDescent="0.3">
      <c r="A29" s="25"/>
      <c r="B29" s="26"/>
      <c r="C29" s="16" t="s">
        <v>24</v>
      </c>
      <c r="D29" s="1">
        <f t="shared" ref="D29:D31" si="33">SUM(J29:N29)</f>
        <v>2327500</v>
      </c>
      <c r="E29" s="1">
        <v>0</v>
      </c>
      <c r="F29" s="1">
        <v>0</v>
      </c>
      <c r="G29" s="1">
        <v>2327500</v>
      </c>
      <c r="H29" s="1">
        <v>0</v>
      </c>
      <c r="I29" s="1">
        <v>0</v>
      </c>
      <c r="J29" s="1">
        <f t="shared" si="12"/>
        <v>2327500</v>
      </c>
      <c r="K29" s="1">
        <v>0</v>
      </c>
      <c r="L29" s="1">
        <v>0</v>
      </c>
      <c r="M29" s="1">
        <v>0</v>
      </c>
      <c r="N29" s="1">
        <v>0</v>
      </c>
      <c r="O29" s="27"/>
      <c r="P29" s="27"/>
    </row>
    <row r="30" spans="1:21" ht="24" hidden="1" x14ac:dyDescent="0.3">
      <c r="A30" s="25"/>
      <c r="B30" s="26"/>
      <c r="C30" s="16" t="s">
        <v>146</v>
      </c>
      <c r="D30" s="1">
        <f t="shared" si="33"/>
        <v>122500</v>
      </c>
      <c r="E30" s="1">
        <v>0</v>
      </c>
      <c r="F30" s="1">
        <v>0</v>
      </c>
      <c r="G30" s="1">
        <v>122500</v>
      </c>
      <c r="H30" s="1">
        <v>0</v>
      </c>
      <c r="I30" s="1">
        <v>0</v>
      </c>
      <c r="J30" s="1">
        <f t="shared" si="12"/>
        <v>122500</v>
      </c>
      <c r="K30" s="1">
        <v>0</v>
      </c>
      <c r="L30" s="1">
        <v>0</v>
      </c>
      <c r="M30" s="1">
        <v>0</v>
      </c>
      <c r="N30" s="1">
        <v>0</v>
      </c>
      <c r="O30" s="27"/>
      <c r="P30" s="27"/>
    </row>
    <row r="31" spans="1:21" ht="24" hidden="1" x14ac:dyDescent="0.3">
      <c r="A31" s="25"/>
      <c r="B31" s="26"/>
      <c r="C31" s="16" t="s">
        <v>23</v>
      </c>
      <c r="D31" s="1">
        <f t="shared" si="33"/>
        <v>0</v>
      </c>
      <c r="E31" s="1"/>
      <c r="F31" s="1"/>
      <c r="G31" s="1"/>
      <c r="H31" s="1"/>
      <c r="I31" s="1"/>
      <c r="J31" s="1">
        <f t="shared" si="12"/>
        <v>0</v>
      </c>
      <c r="K31" s="1"/>
      <c r="L31" s="1"/>
      <c r="M31" s="1"/>
      <c r="N31" s="1"/>
      <c r="O31" s="27"/>
      <c r="P31" s="27"/>
    </row>
    <row r="32" spans="1:21" hidden="1" x14ac:dyDescent="0.3">
      <c r="A32" s="25"/>
      <c r="B32" s="26"/>
      <c r="C32" s="8" t="s">
        <v>26</v>
      </c>
      <c r="D32" s="6">
        <f>SUM(D28:D31)</f>
        <v>2450000</v>
      </c>
      <c r="E32" s="6">
        <f t="shared" ref="E32:N32" si="34">SUM(E28:E31)</f>
        <v>0</v>
      </c>
      <c r="F32" s="6">
        <f t="shared" si="34"/>
        <v>0</v>
      </c>
      <c r="G32" s="6">
        <f t="shared" si="34"/>
        <v>2450000</v>
      </c>
      <c r="H32" s="6">
        <f t="shared" si="34"/>
        <v>0</v>
      </c>
      <c r="I32" s="6">
        <f t="shared" si="34"/>
        <v>0</v>
      </c>
      <c r="J32" s="6">
        <f t="shared" ref="J32" si="35">SUM(J28:J31)</f>
        <v>2450000</v>
      </c>
      <c r="K32" s="6">
        <f t="shared" si="34"/>
        <v>0</v>
      </c>
      <c r="L32" s="6">
        <f t="shared" si="34"/>
        <v>0</v>
      </c>
      <c r="M32" s="6">
        <f t="shared" ref="M32" si="36">SUM(M28:M31)</f>
        <v>0</v>
      </c>
      <c r="N32" s="6">
        <f t="shared" si="34"/>
        <v>0</v>
      </c>
      <c r="O32" s="23"/>
      <c r="P32" s="23"/>
    </row>
    <row r="33" spans="1:16" ht="24" hidden="1" x14ac:dyDescent="0.3">
      <c r="A33" s="25" t="s">
        <v>150</v>
      </c>
      <c r="B33" s="26" t="s">
        <v>149</v>
      </c>
      <c r="C33" s="16" t="s">
        <v>25</v>
      </c>
      <c r="D33" s="1">
        <f>SUM(J33:N33)</f>
        <v>0</v>
      </c>
      <c r="E33" s="1"/>
      <c r="F33" s="1"/>
      <c r="G33" s="1"/>
      <c r="H33" s="1"/>
      <c r="I33" s="1"/>
      <c r="J33" s="1">
        <f t="shared" ref="J33" si="37">SUM(E33:I33)</f>
        <v>0</v>
      </c>
      <c r="K33" s="1"/>
      <c r="L33" s="1"/>
      <c r="M33" s="1"/>
      <c r="N33" s="1"/>
      <c r="O33" s="22" t="s">
        <v>5</v>
      </c>
      <c r="P33" s="22">
        <v>4</v>
      </c>
    </row>
    <row r="34" spans="1:16" ht="24" hidden="1" x14ac:dyDescent="0.3">
      <c r="A34" s="25"/>
      <c r="B34" s="26"/>
      <c r="C34" s="16" t="s">
        <v>24</v>
      </c>
      <c r="D34" s="1">
        <f t="shared" ref="D34:D36" si="38">SUM(J34:N34)</f>
        <v>2137500</v>
      </c>
      <c r="E34" s="1">
        <v>0</v>
      </c>
      <c r="F34" s="1">
        <v>0</v>
      </c>
      <c r="G34" s="1">
        <v>0</v>
      </c>
      <c r="H34" s="1">
        <v>2137500</v>
      </c>
      <c r="I34" s="1">
        <v>0</v>
      </c>
      <c r="J34" s="1">
        <f t="shared" si="12"/>
        <v>2137500</v>
      </c>
      <c r="K34" s="1">
        <v>0</v>
      </c>
      <c r="L34" s="1">
        <v>0</v>
      </c>
      <c r="M34" s="1">
        <v>0</v>
      </c>
      <c r="N34" s="1">
        <v>0</v>
      </c>
      <c r="O34" s="27"/>
      <c r="P34" s="27"/>
    </row>
    <row r="35" spans="1:16" ht="24" hidden="1" x14ac:dyDescent="0.3">
      <c r="A35" s="25"/>
      <c r="B35" s="26"/>
      <c r="C35" s="16" t="s">
        <v>146</v>
      </c>
      <c r="D35" s="1">
        <f t="shared" si="38"/>
        <v>112500</v>
      </c>
      <c r="E35" s="1">
        <v>0</v>
      </c>
      <c r="F35" s="1">
        <v>0</v>
      </c>
      <c r="G35" s="1">
        <v>0</v>
      </c>
      <c r="H35" s="1">
        <v>112500</v>
      </c>
      <c r="I35" s="1">
        <v>0</v>
      </c>
      <c r="J35" s="1">
        <f t="shared" si="12"/>
        <v>112500</v>
      </c>
      <c r="K35" s="1">
        <v>0</v>
      </c>
      <c r="L35" s="1">
        <v>0</v>
      </c>
      <c r="M35" s="1">
        <v>0</v>
      </c>
      <c r="N35" s="1">
        <v>0</v>
      </c>
      <c r="O35" s="27"/>
      <c r="P35" s="27"/>
    </row>
    <row r="36" spans="1:16" ht="24" hidden="1" x14ac:dyDescent="0.3">
      <c r="A36" s="25"/>
      <c r="B36" s="26"/>
      <c r="C36" s="16" t="s">
        <v>23</v>
      </c>
      <c r="D36" s="1">
        <f t="shared" si="38"/>
        <v>0</v>
      </c>
      <c r="E36" s="1"/>
      <c r="F36" s="1"/>
      <c r="G36" s="1"/>
      <c r="H36" s="1"/>
      <c r="I36" s="1"/>
      <c r="J36" s="1">
        <f t="shared" si="12"/>
        <v>0</v>
      </c>
      <c r="K36" s="1"/>
      <c r="L36" s="1"/>
      <c r="M36" s="1"/>
      <c r="N36" s="1"/>
      <c r="O36" s="27"/>
      <c r="P36" s="27"/>
    </row>
    <row r="37" spans="1:16" hidden="1" x14ac:dyDescent="0.3">
      <c r="A37" s="25"/>
      <c r="B37" s="26"/>
      <c r="C37" s="8" t="s">
        <v>26</v>
      </c>
      <c r="D37" s="6">
        <f>SUM(D33:D36)</f>
        <v>2250000</v>
      </c>
      <c r="E37" s="6">
        <f t="shared" ref="E37:N37" si="39">SUM(E33:E36)</f>
        <v>0</v>
      </c>
      <c r="F37" s="6">
        <f t="shared" si="39"/>
        <v>0</v>
      </c>
      <c r="G37" s="6">
        <f t="shared" si="39"/>
        <v>0</v>
      </c>
      <c r="H37" s="6">
        <f t="shared" si="39"/>
        <v>2250000</v>
      </c>
      <c r="I37" s="6">
        <f t="shared" si="39"/>
        <v>0</v>
      </c>
      <c r="J37" s="6">
        <f t="shared" ref="J37" si="40">SUM(J33:J36)</f>
        <v>2250000</v>
      </c>
      <c r="K37" s="6">
        <f t="shared" si="39"/>
        <v>0</v>
      </c>
      <c r="L37" s="6">
        <f t="shared" si="39"/>
        <v>0</v>
      </c>
      <c r="M37" s="6">
        <f t="shared" ref="M37" si="41">SUM(M33:M36)</f>
        <v>0</v>
      </c>
      <c r="N37" s="6">
        <f t="shared" si="39"/>
        <v>0</v>
      </c>
      <c r="O37" s="23"/>
      <c r="P37" s="23"/>
    </row>
    <row r="38" spans="1:16" ht="24" x14ac:dyDescent="0.3">
      <c r="A38" s="25" t="s">
        <v>56</v>
      </c>
      <c r="B38" s="26" t="s">
        <v>57</v>
      </c>
      <c r="C38" s="16" t="s">
        <v>25</v>
      </c>
      <c r="D38" s="1">
        <f>SUM(J38:N38)</f>
        <v>0</v>
      </c>
      <c r="E38" s="1"/>
      <c r="F38" s="1"/>
      <c r="G38" s="1"/>
      <c r="H38" s="1"/>
      <c r="I38" s="1"/>
      <c r="J38" s="1">
        <f t="shared" ref="J38" si="42">SUM(E38:I38)</f>
        <v>0</v>
      </c>
      <c r="K38" s="1"/>
      <c r="L38" s="1"/>
      <c r="M38" s="1"/>
      <c r="N38" s="1"/>
      <c r="O38" s="22" t="s">
        <v>5</v>
      </c>
      <c r="P38" s="22">
        <v>5</v>
      </c>
    </row>
    <row r="39" spans="1:16" ht="24" x14ac:dyDescent="0.3">
      <c r="A39" s="25"/>
      <c r="B39" s="26"/>
      <c r="C39" s="16" t="s">
        <v>24</v>
      </c>
      <c r="D39" s="1">
        <f t="shared" ref="D39:D41" si="43">SUM(J39:N39)</f>
        <v>1018550</v>
      </c>
      <c r="E39" s="1">
        <f>E44+E49</f>
        <v>0</v>
      </c>
      <c r="F39" s="1">
        <f t="shared" ref="F39:N40" si="44">F44+F49</f>
        <v>200000</v>
      </c>
      <c r="G39" s="1">
        <f t="shared" si="44"/>
        <v>0</v>
      </c>
      <c r="H39" s="1">
        <f t="shared" si="44"/>
        <v>818550</v>
      </c>
      <c r="I39" s="1">
        <f t="shared" si="44"/>
        <v>0</v>
      </c>
      <c r="J39" s="1">
        <f t="shared" si="12"/>
        <v>1018550</v>
      </c>
      <c r="K39" s="1">
        <f t="shared" si="44"/>
        <v>0</v>
      </c>
      <c r="L39" s="1">
        <f t="shared" si="44"/>
        <v>0</v>
      </c>
      <c r="M39" s="1">
        <f t="shared" ref="M39" si="45">M44+M49</f>
        <v>0</v>
      </c>
      <c r="N39" s="1">
        <f t="shared" si="44"/>
        <v>0</v>
      </c>
      <c r="O39" s="27"/>
      <c r="P39" s="27"/>
    </row>
    <row r="40" spans="1:16" ht="24" x14ac:dyDescent="0.3">
      <c r="A40" s="25"/>
      <c r="B40" s="26"/>
      <c r="C40" s="16" t="s">
        <v>146</v>
      </c>
      <c r="D40" s="1">
        <f t="shared" si="43"/>
        <v>53608.32</v>
      </c>
      <c r="E40" s="1">
        <f>E45+E50</f>
        <v>0</v>
      </c>
      <c r="F40" s="1">
        <f t="shared" si="44"/>
        <v>10526.32</v>
      </c>
      <c r="G40" s="1">
        <f t="shared" si="44"/>
        <v>0</v>
      </c>
      <c r="H40" s="1">
        <f t="shared" si="44"/>
        <v>43082</v>
      </c>
      <c r="I40" s="1">
        <f t="shared" si="44"/>
        <v>0</v>
      </c>
      <c r="J40" s="1">
        <f t="shared" si="12"/>
        <v>53608.32</v>
      </c>
      <c r="K40" s="1">
        <f t="shared" si="44"/>
        <v>0</v>
      </c>
      <c r="L40" s="1">
        <f t="shared" si="44"/>
        <v>0</v>
      </c>
      <c r="M40" s="1">
        <f t="shared" ref="M40" si="46">M45+M50</f>
        <v>0</v>
      </c>
      <c r="N40" s="1">
        <f t="shared" si="44"/>
        <v>0</v>
      </c>
      <c r="O40" s="27"/>
      <c r="P40" s="27"/>
    </row>
    <row r="41" spans="1:16" ht="24" x14ac:dyDescent="0.3">
      <c r="A41" s="25"/>
      <c r="B41" s="26"/>
      <c r="C41" s="16" t="s">
        <v>23</v>
      </c>
      <c r="D41" s="1">
        <f t="shared" si="43"/>
        <v>0</v>
      </c>
      <c r="E41" s="1"/>
      <c r="F41" s="1"/>
      <c r="G41" s="1"/>
      <c r="H41" s="1"/>
      <c r="I41" s="1"/>
      <c r="J41" s="1">
        <f t="shared" si="12"/>
        <v>0</v>
      </c>
      <c r="K41" s="1"/>
      <c r="L41" s="1"/>
      <c r="M41" s="1"/>
      <c r="N41" s="1"/>
      <c r="O41" s="27"/>
      <c r="P41" s="27"/>
    </row>
    <row r="42" spans="1:16" x14ac:dyDescent="0.3">
      <c r="A42" s="25"/>
      <c r="B42" s="26"/>
      <c r="C42" s="8" t="s">
        <v>26</v>
      </c>
      <c r="D42" s="6">
        <f>SUM(D38:D41)</f>
        <v>1072158.32</v>
      </c>
      <c r="E42" s="6">
        <f t="shared" ref="E42:N42" si="47">SUM(E38:E41)</f>
        <v>0</v>
      </c>
      <c r="F42" s="6">
        <f t="shared" si="47"/>
        <v>210526.32</v>
      </c>
      <c r="G42" s="6">
        <f t="shared" si="47"/>
        <v>0</v>
      </c>
      <c r="H42" s="6">
        <f t="shared" si="47"/>
        <v>861632</v>
      </c>
      <c r="I42" s="6">
        <f t="shared" si="47"/>
        <v>0</v>
      </c>
      <c r="J42" s="6">
        <f t="shared" ref="J42" si="48">SUM(J38:J41)</f>
        <v>1072158.32</v>
      </c>
      <c r="K42" s="6">
        <f t="shared" si="47"/>
        <v>0</v>
      </c>
      <c r="L42" s="6">
        <f t="shared" si="47"/>
        <v>0</v>
      </c>
      <c r="M42" s="6">
        <f t="shared" ref="M42" si="49">SUM(M38:M41)</f>
        <v>0</v>
      </c>
      <c r="N42" s="6">
        <f t="shared" si="47"/>
        <v>0</v>
      </c>
      <c r="O42" s="23"/>
      <c r="P42" s="23"/>
    </row>
    <row r="43" spans="1:16" ht="24" hidden="1" x14ac:dyDescent="0.3">
      <c r="A43" s="25" t="s">
        <v>58</v>
      </c>
      <c r="B43" s="26" t="s">
        <v>59</v>
      </c>
      <c r="C43" s="16" t="s">
        <v>25</v>
      </c>
      <c r="D43" s="1">
        <f>SUM(J43:N43)</f>
        <v>0</v>
      </c>
      <c r="E43" s="1"/>
      <c r="F43" s="1"/>
      <c r="G43" s="1"/>
      <c r="H43" s="1"/>
      <c r="I43" s="1"/>
      <c r="J43" s="1">
        <f t="shared" ref="J43" si="50">SUM(E43:I43)</f>
        <v>0</v>
      </c>
      <c r="K43" s="1"/>
      <c r="L43" s="1"/>
      <c r="M43" s="1"/>
      <c r="N43" s="1"/>
      <c r="O43" s="22" t="s">
        <v>5</v>
      </c>
      <c r="P43" s="22">
        <v>5</v>
      </c>
    </row>
    <row r="44" spans="1:16" ht="24" hidden="1" x14ac:dyDescent="0.3">
      <c r="A44" s="25"/>
      <c r="B44" s="26"/>
      <c r="C44" s="16" t="s">
        <v>24</v>
      </c>
      <c r="D44" s="1">
        <f t="shared" ref="D44:D46" si="51">SUM(J44:N44)</f>
        <v>253275.48</v>
      </c>
      <c r="E44" s="1">
        <v>0</v>
      </c>
      <c r="F44" s="1">
        <v>56000</v>
      </c>
      <c r="G44" s="1">
        <v>0</v>
      </c>
      <c r="H44" s="1">
        <v>197275.48</v>
      </c>
      <c r="I44" s="1">
        <v>0</v>
      </c>
      <c r="J44" s="1">
        <f t="shared" si="12"/>
        <v>253275.48</v>
      </c>
      <c r="K44" s="1">
        <v>0</v>
      </c>
      <c r="L44" s="1">
        <v>0</v>
      </c>
      <c r="M44" s="1">
        <v>0</v>
      </c>
      <c r="N44" s="1">
        <v>0</v>
      </c>
      <c r="O44" s="27"/>
      <c r="P44" s="27"/>
    </row>
    <row r="45" spans="1:16" ht="24" hidden="1" x14ac:dyDescent="0.3">
      <c r="A45" s="25"/>
      <c r="B45" s="26"/>
      <c r="C45" s="16" t="s">
        <v>146</v>
      </c>
      <c r="D45" s="1">
        <f t="shared" si="51"/>
        <v>13330.29</v>
      </c>
      <c r="E45" s="1">
        <v>0</v>
      </c>
      <c r="F45" s="1">
        <v>2947.37</v>
      </c>
      <c r="G45" s="1">
        <v>0</v>
      </c>
      <c r="H45" s="1">
        <v>10382.92</v>
      </c>
      <c r="I45" s="1">
        <v>0</v>
      </c>
      <c r="J45" s="1">
        <f t="shared" si="12"/>
        <v>13330.29</v>
      </c>
      <c r="K45" s="1">
        <v>0</v>
      </c>
      <c r="L45" s="1">
        <v>0</v>
      </c>
      <c r="M45" s="1">
        <v>0</v>
      </c>
      <c r="N45" s="1">
        <v>0</v>
      </c>
      <c r="O45" s="27"/>
      <c r="P45" s="27"/>
    </row>
    <row r="46" spans="1:16" ht="24" hidden="1" x14ac:dyDescent="0.3">
      <c r="A46" s="25"/>
      <c r="B46" s="26"/>
      <c r="C46" s="16" t="s">
        <v>23</v>
      </c>
      <c r="D46" s="1">
        <f t="shared" si="51"/>
        <v>0</v>
      </c>
      <c r="E46" s="1"/>
      <c r="F46" s="1"/>
      <c r="G46" s="1"/>
      <c r="H46" s="1"/>
      <c r="I46" s="1"/>
      <c r="J46" s="1">
        <f t="shared" si="12"/>
        <v>0</v>
      </c>
      <c r="K46" s="1"/>
      <c r="L46" s="1"/>
      <c r="M46" s="1"/>
      <c r="N46" s="1"/>
      <c r="O46" s="27"/>
      <c r="P46" s="27"/>
    </row>
    <row r="47" spans="1:16" hidden="1" x14ac:dyDescent="0.3">
      <c r="A47" s="25"/>
      <c r="B47" s="26"/>
      <c r="C47" s="8" t="s">
        <v>26</v>
      </c>
      <c r="D47" s="6">
        <f>SUM(D43:D46)</f>
        <v>266605.77</v>
      </c>
      <c r="E47" s="6">
        <f t="shared" ref="E47:N47" si="52">SUM(E43:E46)</f>
        <v>0</v>
      </c>
      <c r="F47" s="6">
        <f t="shared" si="52"/>
        <v>58947.37</v>
      </c>
      <c r="G47" s="6">
        <f t="shared" si="52"/>
        <v>0</v>
      </c>
      <c r="H47" s="6">
        <f t="shared" si="52"/>
        <v>207658.40000000002</v>
      </c>
      <c r="I47" s="6">
        <f t="shared" si="52"/>
        <v>0</v>
      </c>
      <c r="J47" s="6">
        <f t="shared" ref="J47" si="53">SUM(J43:J46)</f>
        <v>266605.77</v>
      </c>
      <c r="K47" s="6">
        <f t="shared" si="52"/>
        <v>0</v>
      </c>
      <c r="L47" s="6">
        <f t="shared" si="52"/>
        <v>0</v>
      </c>
      <c r="M47" s="6">
        <f t="shared" ref="M47" si="54">SUM(M43:M46)</f>
        <v>0</v>
      </c>
      <c r="N47" s="6">
        <f t="shared" si="52"/>
        <v>0</v>
      </c>
      <c r="O47" s="23"/>
      <c r="P47" s="23"/>
    </row>
    <row r="48" spans="1:16" ht="24" hidden="1" customHeight="1" x14ac:dyDescent="0.3">
      <c r="A48" s="25" t="s">
        <v>60</v>
      </c>
      <c r="B48" s="26" t="s">
        <v>61</v>
      </c>
      <c r="C48" s="16" t="s">
        <v>25</v>
      </c>
      <c r="D48" s="1">
        <f>SUM(J48:N48)</f>
        <v>0</v>
      </c>
      <c r="E48" s="1"/>
      <c r="F48" s="1"/>
      <c r="G48" s="1"/>
      <c r="H48" s="1"/>
      <c r="I48" s="1"/>
      <c r="J48" s="1">
        <f t="shared" ref="J48" si="55">SUM(E48:I48)</f>
        <v>0</v>
      </c>
      <c r="K48" s="1"/>
      <c r="L48" s="1"/>
      <c r="M48" s="1"/>
      <c r="N48" s="1"/>
      <c r="O48" s="22" t="s">
        <v>5</v>
      </c>
      <c r="P48" s="22">
        <v>5</v>
      </c>
    </row>
    <row r="49" spans="1:16" ht="24" hidden="1" x14ac:dyDescent="0.3">
      <c r="A49" s="25"/>
      <c r="B49" s="26"/>
      <c r="C49" s="16" t="s">
        <v>24</v>
      </c>
      <c r="D49" s="1">
        <f t="shared" ref="D49:D51" si="56">SUM(J49:N49)</f>
        <v>765274.52</v>
      </c>
      <c r="E49" s="1">
        <v>0</v>
      </c>
      <c r="F49" s="1">
        <v>144000</v>
      </c>
      <c r="G49" s="1">
        <v>0</v>
      </c>
      <c r="H49" s="1">
        <v>621274.52</v>
      </c>
      <c r="I49" s="1">
        <v>0</v>
      </c>
      <c r="J49" s="1">
        <f t="shared" si="12"/>
        <v>765274.52</v>
      </c>
      <c r="K49" s="1">
        <v>0</v>
      </c>
      <c r="L49" s="1">
        <v>0</v>
      </c>
      <c r="M49" s="1">
        <v>0</v>
      </c>
      <c r="N49" s="1">
        <v>0</v>
      </c>
      <c r="O49" s="27"/>
      <c r="P49" s="27"/>
    </row>
    <row r="50" spans="1:16" ht="24" hidden="1" x14ac:dyDescent="0.3">
      <c r="A50" s="25"/>
      <c r="B50" s="26"/>
      <c r="C50" s="16" t="s">
        <v>146</v>
      </c>
      <c r="D50" s="1">
        <f t="shared" si="56"/>
        <v>40278.03</v>
      </c>
      <c r="E50" s="1">
        <v>0</v>
      </c>
      <c r="F50" s="1">
        <v>7578.95</v>
      </c>
      <c r="G50" s="1">
        <v>0</v>
      </c>
      <c r="H50" s="1">
        <v>32699.08</v>
      </c>
      <c r="I50" s="1">
        <v>0</v>
      </c>
      <c r="J50" s="1">
        <f t="shared" si="12"/>
        <v>40278.03</v>
      </c>
      <c r="K50" s="1">
        <v>0</v>
      </c>
      <c r="L50" s="1">
        <v>0</v>
      </c>
      <c r="M50" s="1">
        <v>0</v>
      </c>
      <c r="N50" s="1">
        <v>0</v>
      </c>
      <c r="O50" s="27"/>
      <c r="P50" s="27"/>
    </row>
    <row r="51" spans="1:16" ht="24" hidden="1" x14ac:dyDescent="0.3">
      <c r="A51" s="25"/>
      <c r="B51" s="26"/>
      <c r="C51" s="16" t="s">
        <v>23</v>
      </c>
      <c r="D51" s="1">
        <f t="shared" si="56"/>
        <v>0</v>
      </c>
      <c r="E51" s="1"/>
      <c r="F51" s="1"/>
      <c r="G51" s="1"/>
      <c r="H51" s="1"/>
      <c r="I51" s="1"/>
      <c r="J51" s="1">
        <f t="shared" si="12"/>
        <v>0</v>
      </c>
      <c r="K51" s="1"/>
      <c r="L51" s="1"/>
      <c r="M51" s="1"/>
      <c r="N51" s="1"/>
      <c r="O51" s="27"/>
      <c r="P51" s="27"/>
    </row>
    <row r="52" spans="1:16" hidden="1" x14ac:dyDescent="0.3">
      <c r="A52" s="25"/>
      <c r="B52" s="26"/>
      <c r="C52" s="8" t="s">
        <v>26</v>
      </c>
      <c r="D52" s="6">
        <f>SUM(D48:D51)</f>
        <v>805552.55</v>
      </c>
      <c r="E52" s="6">
        <f t="shared" ref="E52:N52" si="57">SUM(E48:E51)</f>
        <v>0</v>
      </c>
      <c r="F52" s="6">
        <f t="shared" si="57"/>
        <v>151578.95000000001</v>
      </c>
      <c r="G52" s="6">
        <f t="shared" si="57"/>
        <v>0</v>
      </c>
      <c r="H52" s="6">
        <f t="shared" si="57"/>
        <v>653973.6</v>
      </c>
      <c r="I52" s="6">
        <f t="shared" si="57"/>
        <v>0</v>
      </c>
      <c r="J52" s="6">
        <f t="shared" ref="J52" si="58">SUM(J48:J51)</f>
        <v>805552.55</v>
      </c>
      <c r="K52" s="6">
        <f t="shared" si="57"/>
        <v>0</v>
      </c>
      <c r="L52" s="6">
        <f t="shared" si="57"/>
        <v>0</v>
      </c>
      <c r="M52" s="6">
        <f t="shared" ref="M52" si="59">SUM(M48:M51)</f>
        <v>0</v>
      </c>
      <c r="N52" s="6">
        <f t="shared" si="57"/>
        <v>0</v>
      </c>
      <c r="O52" s="23"/>
      <c r="P52" s="23"/>
    </row>
    <row r="53" spans="1:16" ht="24" x14ac:dyDescent="0.3">
      <c r="A53" s="25" t="s">
        <v>118</v>
      </c>
      <c r="B53" s="26" t="s">
        <v>119</v>
      </c>
      <c r="C53" s="16" t="s">
        <v>25</v>
      </c>
      <c r="D53" s="1">
        <f>SUM(J53:N53)</f>
        <v>0</v>
      </c>
      <c r="E53" s="1"/>
      <c r="F53" s="1"/>
      <c r="G53" s="1"/>
      <c r="H53" s="1"/>
      <c r="I53" s="1"/>
      <c r="J53" s="1">
        <f t="shared" ref="J53" si="60">SUM(E53:I53)</f>
        <v>0</v>
      </c>
      <c r="K53" s="1"/>
      <c r="L53" s="1"/>
      <c r="M53" s="1"/>
      <c r="N53" s="1"/>
      <c r="O53" s="22" t="s">
        <v>5</v>
      </c>
      <c r="P53" s="22">
        <v>1</v>
      </c>
    </row>
    <row r="54" spans="1:16" ht="24" x14ac:dyDescent="0.3">
      <c r="A54" s="25"/>
      <c r="B54" s="26"/>
      <c r="C54" s="16" t="s">
        <v>24</v>
      </c>
      <c r="D54" s="1">
        <f t="shared" ref="D54:D56" si="61">SUM(J54:N54)</f>
        <v>536000</v>
      </c>
      <c r="E54" s="1">
        <f>E59</f>
        <v>0</v>
      </c>
      <c r="F54" s="1">
        <f t="shared" ref="F54:N55" si="62">F59</f>
        <v>536000</v>
      </c>
      <c r="G54" s="1">
        <f t="shared" si="62"/>
        <v>0</v>
      </c>
      <c r="H54" s="1">
        <f t="shared" si="62"/>
        <v>0</v>
      </c>
      <c r="I54" s="1">
        <f t="shared" si="62"/>
        <v>0</v>
      </c>
      <c r="J54" s="1">
        <f t="shared" si="12"/>
        <v>536000</v>
      </c>
      <c r="K54" s="1">
        <f t="shared" si="62"/>
        <v>0</v>
      </c>
      <c r="L54" s="1">
        <f t="shared" si="62"/>
        <v>0</v>
      </c>
      <c r="M54" s="1">
        <f t="shared" ref="M54" si="63">M59</f>
        <v>0</v>
      </c>
      <c r="N54" s="1">
        <f t="shared" si="62"/>
        <v>0</v>
      </c>
      <c r="O54" s="27"/>
      <c r="P54" s="27"/>
    </row>
    <row r="55" spans="1:16" ht="24" x14ac:dyDescent="0.3">
      <c r="A55" s="25"/>
      <c r="B55" s="26"/>
      <c r="C55" s="16" t="s">
        <v>146</v>
      </c>
      <c r="D55" s="1">
        <f t="shared" si="61"/>
        <v>0</v>
      </c>
      <c r="E55" s="1">
        <f>E60</f>
        <v>0</v>
      </c>
      <c r="F55" s="1">
        <f t="shared" si="62"/>
        <v>0</v>
      </c>
      <c r="G55" s="1">
        <f t="shared" si="62"/>
        <v>0</v>
      </c>
      <c r="H55" s="1">
        <f t="shared" si="62"/>
        <v>0</v>
      </c>
      <c r="I55" s="1">
        <f t="shared" si="62"/>
        <v>0</v>
      </c>
      <c r="J55" s="1">
        <f t="shared" si="12"/>
        <v>0</v>
      </c>
      <c r="K55" s="1">
        <f t="shared" si="62"/>
        <v>0</v>
      </c>
      <c r="L55" s="1">
        <f t="shared" si="62"/>
        <v>0</v>
      </c>
      <c r="M55" s="1">
        <f t="shared" ref="M55" si="64">M60</f>
        <v>0</v>
      </c>
      <c r="N55" s="1">
        <f t="shared" si="62"/>
        <v>0</v>
      </c>
      <c r="O55" s="27"/>
      <c r="P55" s="27"/>
    </row>
    <row r="56" spans="1:16" ht="24" x14ac:dyDescent="0.3">
      <c r="A56" s="25"/>
      <c r="B56" s="26"/>
      <c r="C56" s="16" t="s">
        <v>23</v>
      </c>
      <c r="D56" s="1">
        <f t="shared" si="61"/>
        <v>0</v>
      </c>
      <c r="E56" s="1"/>
      <c r="F56" s="1"/>
      <c r="G56" s="1"/>
      <c r="H56" s="1"/>
      <c r="I56" s="1"/>
      <c r="J56" s="1">
        <f t="shared" si="12"/>
        <v>0</v>
      </c>
      <c r="K56" s="1"/>
      <c r="L56" s="1"/>
      <c r="M56" s="1"/>
      <c r="N56" s="1"/>
      <c r="O56" s="27"/>
      <c r="P56" s="27"/>
    </row>
    <row r="57" spans="1:16" x14ac:dyDescent="0.3">
      <c r="A57" s="25"/>
      <c r="B57" s="26"/>
      <c r="C57" s="8" t="s">
        <v>26</v>
      </c>
      <c r="D57" s="6">
        <f>SUM(D53:D56)</f>
        <v>536000</v>
      </c>
      <c r="E57" s="6">
        <f t="shared" ref="E57:N57" si="65">SUM(E53:E56)</f>
        <v>0</v>
      </c>
      <c r="F57" s="6">
        <f t="shared" si="65"/>
        <v>536000</v>
      </c>
      <c r="G57" s="6">
        <f t="shared" si="65"/>
        <v>0</v>
      </c>
      <c r="H57" s="6">
        <f t="shared" si="65"/>
        <v>0</v>
      </c>
      <c r="I57" s="6">
        <f t="shared" si="65"/>
        <v>0</v>
      </c>
      <c r="J57" s="6">
        <f t="shared" ref="J57" si="66">SUM(J53:J56)</f>
        <v>536000</v>
      </c>
      <c r="K57" s="6">
        <f t="shared" si="65"/>
        <v>0</v>
      </c>
      <c r="L57" s="6">
        <f t="shared" si="65"/>
        <v>0</v>
      </c>
      <c r="M57" s="6">
        <f t="shared" ref="M57" si="67">SUM(M53:M56)</f>
        <v>0</v>
      </c>
      <c r="N57" s="6">
        <f t="shared" si="65"/>
        <v>0</v>
      </c>
      <c r="O57" s="23"/>
      <c r="P57" s="23"/>
    </row>
    <row r="58" spans="1:16" ht="24" hidden="1" x14ac:dyDescent="0.3">
      <c r="A58" s="25" t="s">
        <v>127</v>
      </c>
      <c r="B58" s="26" t="s">
        <v>137</v>
      </c>
      <c r="C58" s="16" t="s">
        <v>25</v>
      </c>
      <c r="D58" s="1">
        <f>SUM(J58:N58)</f>
        <v>0</v>
      </c>
      <c r="E58" s="1"/>
      <c r="F58" s="1"/>
      <c r="G58" s="1"/>
      <c r="H58" s="1"/>
      <c r="I58" s="1"/>
      <c r="J58" s="1">
        <f t="shared" ref="J58" si="68">SUM(E58:I58)</f>
        <v>0</v>
      </c>
      <c r="K58" s="1"/>
      <c r="L58" s="1"/>
      <c r="M58" s="1"/>
      <c r="N58" s="1"/>
      <c r="O58" s="22" t="s">
        <v>5</v>
      </c>
      <c r="P58" s="22">
        <v>1</v>
      </c>
    </row>
    <row r="59" spans="1:16" ht="24" hidden="1" x14ac:dyDescent="0.3">
      <c r="A59" s="25"/>
      <c r="B59" s="26"/>
      <c r="C59" s="16" t="s">
        <v>24</v>
      </c>
      <c r="D59" s="1">
        <f t="shared" ref="D59:D61" si="69">SUM(J59:N59)</f>
        <v>536000</v>
      </c>
      <c r="E59" s="1">
        <v>0</v>
      </c>
      <c r="F59" s="1">
        <v>536000</v>
      </c>
      <c r="G59" s="1">
        <v>0</v>
      </c>
      <c r="H59" s="1">
        <v>0</v>
      </c>
      <c r="I59" s="1">
        <v>0</v>
      </c>
      <c r="J59" s="1">
        <f t="shared" si="12"/>
        <v>536000</v>
      </c>
      <c r="K59" s="1">
        <v>0</v>
      </c>
      <c r="L59" s="1">
        <v>0</v>
      </c>
      <c r="M59" s="1">
        <v>0</v>
      </c>
      <c r="N59" s="1">
        <v>0</v>
      </c>
      <c r="O59" s="27"/>
      <c r="P59" s="27"/>
    </row>
    <row r="60" spans="1:16" ht="24" hidden="1" x14ac:dyDescent="0.3">
      <c r="A60" s="25"/>
      <c r="B60" s="26"/>
      <c r="C60" s="16" t="s">
        <v>146</v>
      </c>
      <c r="D60" s="1">
        <f t="shared" si="69"/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f t="shared" si="12"/>
        <v>0</v>
      </c>
      <c r="K60" s="1">
        <v>0</v>
      </c>
      <c r="L60" s="1">
        <v>0</v>
      </c>
      <c r="M60" s="1">
        <v>0</v>
      </c>
      <c r="N60" s="1">
        <v>0</v>
      </c>
      <c r="O60" s="27"/>
      <c r="P60" s="27"/>
    </row>
    <row r="61" spans="1:16" ht="24" hidden="1" x14ac:dyDescent="0.3">
      <c r="A61" s="25"/>
      <c r="B61" s="26"/>
      <c r="C61" s="16" t="s">
        <v>23</v>
      </c>
      <c r="D61" s="1">
        <f t="shared" si="69"/>
        <v>0</v>
      </c>
      <c r="E61" s="1"/>
      <c r="F61" s="1"/>
      <c r="G61" s="1"/>
      <c r="H61" s="1"/>
      <c r="I61" s="1"/>
      <c r="J61" s="1">
        <f t="shared" si="12"/>
        <v>0</v>
      </c>
      <c r="K61" s="1"/>
      <c r="L61" s="1"/>
      <c r="M61" s="1"/>
      <c r="N61" s="1"/>
      <c r="O61" s="27"/>
      <c r="P61" s="27"/>
    </row>
    <row r="62" spans="1:16" hidden="1" x14ac:dyDescent="0.3">
      <c r="A62" s="25"/>
      <c r="B62" s="26"/>
      <c r="C62" s="8" t="s">
        <v>26</v>
      </c>
      <c r="D62" s="6">
        <f>SUM(D58:D61)</f>
        <v>536000</v>
      </c>
      <c r="E62" s="6">
        <f t="shared" ref="E62:N62" si="70">SUM(E58:E61)</f>
        <v>0</v>
      </c>
      <c r="F62" s="6">
        <f t="shared" si="70"/>
        <v>536000</v>
      </c>
      <c r="G62" s="6">
        <f t="shared" si="70"/>
        <v>0</v>
      </c>
      <c r="H62" s="6">
        <f t="shared" si="70"/>
        <v>0</v>
      </c>
      <c r="I62" s="6">
        <f t="shared" si="70"/>
        <v>0</v>
      </c>
      <c r="J62" s="6">
        <f t="shared" ref="J62" si="71">SUM(J58:J61)</f>
        <v>536000</v>
      </c>
      <c r="K62" s="6">
        <f t="shared" si="70"/>
        <v>0</v>
      </c>
      <c r="L62" s="6">
        <f t="shared" si="70"/>
        <v>0</v>
      </c>
      <c r="M62" s="6">
        <f t="shared" ref="M62" si="72">SUM(M58:M61)</f>
        <v>0</v>
      </c>
      <c r="N62" s="6">
        <f t="shared" si="70"/>
        <v>0</v>
      </c>
      <c r="O62" s="23"/>
      <c r="P62" s="23"/>
    </row>
    <row r="63" spans="1:16" ht="24" x14ac:dyDescent="0.3">
      <c r="A63" s="25" t="s">
        <v>120</v>
      </c>
      <c r="B63" s="26" t="s">
        <v>121</v>
      </c>
      <c r="C63" s="16" t="s">
        <v>25</v>
      </c>
      <c r="D63" s="1">
        <f>SUM(J63:N63)</f>
        <v>0</v>
      </c>
      <c r="E63" s="1"/>
      <c r="F63" s="1"/>
      <c r="G63" s="1"/>
      <c r="H63" s="1"/>
      <c r="I63" s="1"/>
      <c r="J63" s="1">
        <f t="shared" ref="J63" si="73">SUM(E63:I63)</f>
        <v>0</v>
      </c>
      <c r="K63" s="1"/>
      <c r="L63" s="1"/>
      <c r="M63" s="1"/>
      <c r="N63" s="1"/>
      <c r="O63" s="22" t="s">
        <v>5</v>
      </c>
      <c r="P63" s="22">
        <v>1</v>
      </c>
    </row>
    <row r="64" spans="1:16" ht="24" x14ac:dyDescent="0.3">
      <c r="A64" s="25"/>
      <c r="B64" s="26"/>
      <c r="C64" s="16" t="s">
        <v>24</v>
      </c>
      <c r="D64" s="1">
        <f t="shared" ref="D64:D66" si="74">SUM(J64:N64)</f>
        <v>54856.25</v>
      </c>
      <c r="E64" s="1">
        <f>E69</f>
        <v>0</v>
      </c>
      <c r="F64" s="1">
        <f t="shared" ref="F64:N65" si="75">F69</f>
        <v>54856.25</v>
      </c>
      <c r="G64" s="1">
        <f t="shared" si="75"/>
        <v>0</v>
      </c>
      <c r="H64" s="1">
        <f t="shared" si="75"/>
        <v>0</v>
      </c>
      <c r="I64" s="1">
        <f t="shared" si="75"/>
        <v>0</v>
      </c>
      <c r="J64" s="1">
        <f t="shared" si="12"/>
        <v>54856.25</v>
      </c>
      <c r="K64" s="1">
        <f t="shared" si="75"/>
        <v>0</v>
      </c>
      <c r="L64" s="1">
        <f t="shared" si="75"/>
        <v>0</v>
      </c>
      <c r="M64" s="1">
        <f t="shared" ref="M64" si="76">M69</f>
        <v>0</v>
      </c>
      <c r="N64" s="1">
        <f t="shared" si="75"/>
        <v>0</v>
      </c>
      <c r="O64" s="27"/>
      <c r="P64" s="27"/>
    </row>
    <row r="65" spans="1:20" ht="24" x14ac:dyDescent="0.3">
      <c r="A65" s="25"/>
      <c r="B65" s="26"/>
      <c r="C65" s="16" t="s">
        <v>146</v>
      </c>
      <c r="D65" s="1">
        <f t="shared" si="74"/>
        <v>0</v>
      </c>
      <c r="E65" s="1">
        <f>E70</f>
        <v>0</v>
      </c>
      <c r="F65" s="1">
        <f t="shared" si="75"/>
        <v>0</v>
      </c>
      <c r="G65" s="1">
        <f t="shared" si="75"/>
        <v>0</v>
      </c>
      <c r="H65" s="1">
        <f t="shared" si="75"/>
        <v>0</v>
      </c>
      <c r="I65" s="1">
        <f t="shared" si="75"/>
        <v>0</v>
      </c>
      <c r="J65" s="1">
        <f t="shared" si="12"/>
        <v>0</v>
      </c>
      <c r="K65" s="1">
        <f t="shared" si="75"/>
        <v>0</v>
      </c>
      <c r="L65" s="1">
        <f t="shared" si="75"/>
        <v>0</v>
      </c>
      <c r="M65" s="1">
        <f t="shared" ref="M65" si="77">M70</f>
        <v>0</v>
      </c>
      <c r="N65" s="1">
        <f t="shared" si="75"/>
        <v>0</v>
      </c>
      <c r="O65" s="27"/>
      <c r="P65" s="27"/>
    </row>
    <row r="66" spans="1:20" ht="24" x14ac:dyDescent="0.3">
      <c r="A66" s="25"/>
      <c r="B66" s="26"/>
      <c r="C66" s="16" t="s">
        <v>23</v>
      </c>
      <c r="D66" s="1">
        <f t="shared" si="74"/>
        <v>0</v>
      </c>
      <c r="E66" s="1"/>
      <c r="F66" s="1"/>
      <c r="G66" s="1"/>
      <c r="H66" s="1"/>
      <c r="I66" s="1"/>
      <c r="J66" s="1">
        <f t="shared" si="12"/>
        <v>0</v>
      </c>
      <c r="K66" s="1"/>
      <c r="L66" s="1"/>
      <c r="M66" s="1"/>
      <c r="N66" s="1"/>
      <c r="O66" s="27"/>
      <c r="P66" s="27"/>
    </row>
    <row r="67" spans="1:20" x14ac:dyDescent="0.3">
      <c r="A67" s="25"/>
      <c r="B67" s="26"/>
      <c r="C67" s="8" t="s">
        <v>26</v>
      </c>
      <c r="D67" s="6">
        <f>SUM(D63:D66)</f>
        <v>54856.25</v>
      </c>
      <c r="E67" s="6">
        <f t="shared" ref="E67:N67" si="78">SUM(E63:E66)</f>
        <v>0</v>
      </c>
      <c r="F67" s="6">
        <f t="shared" si="78"/>
        <v>54856.25</v>
      </c>
      <c r="G67" s="6">
        <f t="shared" si="78"/>
        <v>0</v>
      </c>
      <c r="H67" s="6">
        <f t="shared" si="78"/>
        <v>0</v>
      </c>
      <c r="I67" s="6">
        <f t="shared" si="78"/>
        <v>0</v>
      </c>
      <c r="J67" s="6">
        <f t="shared" ref="J67" si="79">SUM(J63:J66)</f>
        <v>54856.25</v>
      </c>
      <c r="K67" s="6">
        <f t="shared" si="78"/>
        <v>0</v>
      </c>
      <c r="L67" s="6">
        <f t="shared" si="78"/>
        <v>0</v>
      </c>
      <c r="M67" s="6">
        <f t="shared" ref="M67" si="80">SUM(M63:M66)</f>
        <v>0</v>
      </c>
      <c r="N67" s="6">
        <f t="shared" si="78"/>
        <v>0</v>
      </c>
      <c r="O67" s="23"/>
      <c r="P67" s="23"/>
    </row>
    <row r="68" spans="1:20" ht="24" hidden="1" x14ac:dyDescent="0.3">
      <c r="A68" s="25" t="s">
        <v>126</v>
      </c>
      <c r="B68" s="26" t="s">
        <v>137</v>
      </c>
      <c r="C68" s="16" t="s">
        <v>25</v>
      </c>
      <c r="D68" s="1">
        <f>SUM(J68:N68)</f>
        <v>0</v>
      </c>
      <c r="E68" s="1"/>
      <c r="F68" s="1"/>
      <c r="G68" s="1"/>
      <c r="H68" s="1"/>
      <c r="I68" s="1"/>
      <c r="J68" s="1">
        <f t="shared" ref="J68" si="81">SUM(E68:I68)</f>
        <v>0</v>
      </c>
      <c r="K68" s="1"/>
      <c r="L68" s="1"/>
      <c r="M68" s="1"/>
      <c r="N68" s="1"/>
      <c r="O68" s="22" t="s">
        <v>5</v>
      </c>
      <c r="P68" s="22">
        <v>1</v>
      </c>
    </row>
    <row r="69" spans="1:20" ht="24" hidden="1" x14ac:dyDescent="0.3">
      <c r="A69" s="25"/>
      <c r="B69" s="26"/>
      <c r="C69" s="16" t="s">
        <v>24</v>
      </c>
      <c r="D69" s="1">
        <f t="shared" ref="D69:D71" si="82">SUM(J69:N69)</f>
        <v>54856.25</v>
      </c>
      <c r="E69" s="1">
        <v>0</v>
      </c>
      <c r="F69" s="1">
        <v>54856.25</v>
      </c>
      <c r="G69" s="1">
        <v>0</v>
      </c>
      <c r="H69" s="1">
        <v>0</v>
      </c>
      <c r="I69" s="1">
        <v>0</v>
      </c>
      <c r="J69" s="1">
        <f t="shared" si="12"/>
        <v>54856.25</v>
      </c>
      <c r="K69" s="1">
        <v>0</v>
      </c>
      <c r="L69" s="1">
        <v>0</v>
      </c>
      <c r="M69" s="1">
        <v>0</v>
      </c>
      <c r="N69" s="1">
        <v>0</v>
      </c>
      <c r="O69" s="27"/>
      <c r="P69" s="27"/>
    </row>
    <row r="70" spans="1:20" ht="24" hidden="1" x14ac:dyDescent="0.3">
      <c r="A70" s="25"/>
      <c r="B70" s="26"/>
      <c r="C70" s="16" t="s">
        <v>146</v>
      </c>
      <c r="D70" s="1">
        <f t="shared" si="82"/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f t="shared" si="12"/>
        <v>0</v>
      </c>
      <c r="K70" s="1">
        <v>0</v>
      </c>
      <c r="L70" s="1">
        <v>0</v>
      </c>
      <c r="M70" s="1">
        <v>0</v>
      </c>
      <c r="N70" s="1">
        <v>0</v>
      </c>
      <c r="O70" s="27"/>
      <c r="P70" s="27"/>
    </row>
    <row r="71" spans="1:20" ht="24" hidden="1" x14ac:dyDescent="0.3">
      <c r="A71" s="25"/>
      <c r="B71" s="26"/>
      <c r="C71" s="16" t="s">
        <v>23</v>
      </c>
      <c r="D71" s="1">
        <f t="shared" si="82"/>
        <v>0</v>
      </c>
      <c r="E71" s="1"/>
      <c r="F71" s="1"/>
      <c r="G71" s="1"/>
      <c r="H71" s="1"/>
      <c r="I71" s="1"/>
      <c r="J71" s="1">
        <f t="shared" si="12"/>
        <v>0</v>
      </c>
      <c r="K71" s="1"/>
      <c r="L71" s="1"/>
      <c r="M71" s="1"/>
      <c r="N71" s="1"/>
      <c r="O71" s="27"/>
      <c r="P71" s="27"/>
    </row>
    <row r="72" spans="1:20" hidden="1" x14ac:dyDescent="0.3">
      <c r="A72" s="25"/>
      <c r="B72" s="26"/>
      <c r="C72" s="8" t="s">
        <v>26</v>
      </c>
      <c r="D72" s="6">
        <f>SUM(D68:D71)</f>
        <v>54856.25</v>
      </c>
      <c r="E72" s="6">
        <f t="shared" ref="E72:N72" si="83">SUM(E68:E71)</f>
        <v>0</v>
      </c>
      <c r="F72" s="6">
        <f t="shared" si="83"/>
        <v>54856.25</v>
      </c>
      <c r="G72" s="6">
        <f t="shared" si="83"/>
        <v>0</v>
      </c>
      <c r="H72" s="6">
        <f t="shared" si="83"/>
        <v>0</v>
      </c>
      <c r="I72" s="6">
        <f t="shared" si="83"/>
        <v>0</v>
      </c>
      <c r="J72" s="6">
        <f t="shared" ref="J72" si="84">SUM(J68:J71)</f>
        <v>54856.25</v>
      </c>
      <c r="K72" s="6">
        <f t="shared" si="83"/>
        <v>0</v>
      </c>
      <c r="L72" s="6">
        <f t="shared" si="83"/>
        <v>0</v>
      </c>
      <c r="M72" s="6">
        <f t="shared" ref="M72" si="85">SUM(M68:M71)</f>
        <v>0</v>
      </c>
      <c r="N72" s="6">
        <f t="shared" si="83"/>
        <v>0</v>
      </c>
      <c r="O72" s="23"/>
      <c r="P72" s="23"/>
    </row>
    <row r="73" spans="1:20" ht="24" x14ac:dyDescent="0.3">
      <c r="A73" s="25" t="s">
        <v>8</v>
      </c>
      <c r="B73" s="28" t="s">
        <v>155</v>
      </c>
      <c r="C73" s="16" t="s">
        <v>25</v>
      </c>
      <c r="D73" s="1">
        <f>SUM(J73:N73)</f>
        <v>0</v>
      </c>
      <c r="E73" s="1">
        <f>E78+E83+E133+E148+E193+E198+E203+E213+E298+E303</f>
        <v>0</v>
      </c>
      <c r="F73" s="1">
        <f t="shared" ref="F73:N73" si="86">F78+F83+F133+F148+F193+F198+F203+F213+F298+F303</f>
        <v>0</v>
      </c>
      <c r="G73" s="1">
        <f t="shared" si="86"/>
        <v>0</v>
      </c>
      <c r="H73" s="1">
        <f t="shared" si="86"/>
        <v>0</v>
      </c>
      <c r="I73" s="1">
        <f t="shared" si="86"/>
        <v>0</v>
      </c>
      <c r="J73" s="1">
        <f t="shared" ref="J73" si="87">SUM(E73:I73)</f>
        <v>0</v>
      </c>
      <c r="K73" s="1">
        <f t="shared" si="86"/>
        <v>0</v>
      </c>
      <c r="L73" s="1">
        <f t="shared" si="86"/>
        <v>0</v>
      </c>
      <c r="M73" s="1">
        <f t="shared" ref="M73" si="88">M78+M83+M133+M148+M193+M198+M203+M213+M298+M303</f>
        <v>0</v>
      </c>
      <c r="N73" s="1">
        <f t="shared" si="86"/>
        <v>0</v>
      </c>
      <c r="O73" s="22" t="s">
        <v>5</v>
      </c>
      <c r="P73" s="22" t="s">
        <v>270</v>
      </c>
    </row>
    <row r="74" spans="1:20" ht="24" x14ac:dyDescent="0.3">
      <c r="A74" s="25"/>
      <c r="B74" s="28"/>
      <c r="C74" s="16" t="s">
        <v>24</v>
      </c>
      <c r="D74" s="1">
        <f t="shared" ref="D74:D76" si="89">SUM(J74:N74)</f>
        <v>1608780621.5999999</v>
      </c>
      <c r="E74" s="1">
        <f t="shared" ref="E74:N74" si="90">E79+E84+E134+E149+E194+E199+E204+E214+E299+E304</f>
        <v>123269417.3</v>
      </c>
      <c r="F74" s="1">
        <f t="shared" si="90"/>
        <v>140163500.10999998</v>
      </c>
      <c r="G74" s="1">
        <f t="shared" si="90"/>
        <v>153494272.81999999</v>
      </c>
      <c r="H74" s="1">
        <f t="shared" si="90"/>
        <v>187585220.69999999</v>
      </c>
      <c r="I74" s="1">
        <f t="shared" si="90"/>
        <v>191726287.60999998</v>
      </c>
      <c r="J74" s="1">
        <f t="shared" si="12"/>
        <v>796238698.53999996</v>
      </c>
      <c r="K74" s="1">
        <f t="shared" si="90"/>
        <v>233005314.06</v>
      </c>
      <c r="L74" s="1">
        <f t="shared" si="90"/>
        <v>192936772</v>
      </c>
      <c r="M74" s="1">
        <f t="shared" ref="M74" si="91">M79+M84+M134+M149+M194+M199+M204+M214+M299+M304</f>
        <v>193175691</v>
      </c>
      <c r="N74" s="1">
        <f t="shared" si="90"/>
        <v>193424146</v>
      </c>
      <c r="O74" s="27"/>
      <c r="P74" s="27"/>
    </row>
    <row r="75" spans="1:20" ht="24" x14ac:dyDescent="0.3">
      <c r="A75" s="25"/>
      <c r="B75" s="28"/>
      <c r="C75" s="16" t="s">
        <v>146</v>
      </c>
      <c r="D75" s="1">
        <f t="shared" si="89"/>
        <v>645093579.19999993</v>
      </c>
      <c r="E75" s="1">
        <f t="shared" ref="E75:N75" si="92">E80+E85+E135+E150+E195+E200+E205+E215+E300+E305</f>
        <v>46061126.649999999</v>
      </c>
      <c r="F75" s="1">
        <f t="shared" si="92"/>
        <v>54918342.139999993</v>
      </c>
      <c r="G75" s="1">
        <f t="shared" si="92"/>
        <v>77607110.75999999</v>
      </c>
      <c r="H75" s="1">
        <f t="shared" si="92"/>
        <v>118111373.97</v>
      </c>
      <c r="I75" s="1">
        <f t="shared" si="92"/>
        <v>99863526.019999996</v>
      </c>
      <c r="J75" s="1">
        <f t="shared" si="12"/>
        <v>396561479.53999996</v>
      </c>
      <c r="K75" s="1">
        <f t="shared" si="92"/>
        <v>96250735.980000004</v>
      </c>
      <c r="L75" s="1">
        <f t="shared" si="92"/>
        <v>50889141.68</v>
      </c>
      <c r="M75" s="1">
        <f t="shared" ref="M75" si="93">M80+M85+M135+M150+M195+M200+M205+M215+M300+M305</f>
        <v>49773311</v>
      </c>
      <c r="N75" s="1">
        <f t="shared" si="92"/>
        <v>51618911</v>
      </c>
      <c r="O75" s="27"/>
      <c r="P75" s="27"/>
    </row>
    <row r="76" spans="1:20" ht="24" x14ac:dyDescent="0.3">
      <c r="A76" s="25"/>
      <c r="B76" s="28"/>
      <c r="C76" s="16" t="s">
        <v>23</v>
      </c>
      <c r="D76" s="1">
        <f t="shared" si="89"/>
        <v>0</v>
      </c>
      <c r="E76" s="1"/>
      <c r="F76" s="1"/>
      <c r="G76" s="1"/>
      <c r="H76" s="1"/>
      <c r="I76" s="1"/>
      <c r="J76" s="1">
        <f t="shared" si="12"/>
        <v>0</v>
      </c>
      <c r="K76" s="1"/>
      <c r="L76" s="1"/>
      <c r="M76" s="1"/>
      <c r="N76" s="1"/>
      <c r="O76" s="27"/>
      <c r="P76" s="27"/>
    </row>
    <row r="77" spans="1:20" ht="14.4" customHeight="1" x14ac:dyDescent="0.3">
      <c r="A77" s="25"/>
      <c r="B77" s="28"/>
      <c r="C77" s="7" t="s">
        <v>26</v>
      </c>
      <c r="D77" s="6">
        <f>SUM(D73:D76)</f>
        <v>2253874200.7999997</v>
      </c>
      <c r="E77" s="6">
        <f t="shared" ref="E77:N77" si="94">SUM(E73:E76)</f>
        <v>169330543.94999999</v>
      </c>
      <c r="F77" s="6">
        <f t="shared" si="94"/>
        <v>195081842.24999997</v>
      </c>
      <c r="G77" s="6">
        <f t="shared" si="94"/>
        <v>231101383.57999998</v>
      </c>
      <c r="H77" s="6">
        <f t="shared" si="94"/>
        <v>305696594.66999996</v>
      </c>
      <c r="I77" s="6">
        <f t="shared" si="94"/>
        <v>291589813.63</v>
      </c>
      <c r="J77" s="6">
        <f t="shared" ref="J77" si="95">SUM(J73:J76)</f>
        <v>1192800178.0799999</v>
      </c>
      <c r="K77" s="6">
        <f t="shared" si="94"/>
        <v>329256050.04000002</v>
      </c>
      <c r="L77" s="6">
        <f t="shared" si="94"/>
        <v>243825913.68000001</v>
      </c>
      <c r="M77" s="6">
        <f t="shared" ref="M77" si="96">SUM(M73:M76)</f>
        <v>242949002</v>
      </c>
      <c r="N77" s="6">
        <f t="shared" si="94"/>
        <v>245043057</v>
      </c>
      <c r="O77" s="23"/>
      <c r="P77" s="23"/>
    </row>
    <row r="78" spans="1:20" ht="24" x14ac:dyDescent="0.3">
      <c r="A78" s="25" t="s">
        <v>31</v>
      </c>
      <c r="B78" s="26" t="s">
        <v>33</v>
      </c>
      <c r="C78" s="16" t="s">
        <v>25</v>
      </c>
      <c r="D78" s="1">
        <f>SUM(J78:N78)</f>
        <v>0</v>
      </c>
      <c r="E78" s="1"/>
      <c r="F78" s="1"/>
      <c r="G78" s="1"/>
      <c r="H78" s="1"/>
      <c r="I78" s="1"/>
      <c r="J78" s="1">
        <f t="shared" ref="J78:J141" si="97">SUM(E78:I78)</f>
        <v>0</v>
      </c>
      <c r="K78" s="1"/>
      <c r="L78" s="1"/>
      <c r="M78" s="1"/>
      <c r="N78" s="1"/>
      <c r="O78" s="22" t="s">
        <v>5</v>
      </c>
      <c r="P78" s="22" t="s">
        <v>258</v>
      </c>
      <c r="T78" s="11"/>
    </row>
    <row r="79" spans="1:20" ht="24" x14ac:dyDescent="0.3">
      <c r="A79" s="25"/>
      <c r="B79" s="26"/>
      <c r="C79" s="16" t="s">
        <v>24</v>
      </c>
      <c r="D79" s="1">
        <f t="shared" ref="D79:D81" si="98">SUM(J79:N79)</f>
        <v>1439988440.76</v>
      </c>
      <c r="E79" s="1">
        <v>114778523</v>
      </c>
      <c r="F79" s="1">
        <v>118754837</v>
      </c>
      <c r="G79" s="1">
        <v>129557120</v>
      </c>
      <c r="H79" s="1">
        <v>152220469</v>
      </c>
      <c r="I79" s="1">
        <v>169296514.75999999</v>
      </c>
      <c r="J79" s="1">
        <f t="shared" si="97"/>
        <v>684607463.75999999</v>
      </c>
      <c r="K79" s="1">
        <v>194485461</v>
      </c>
      <c r="L79" s="1">
        <v>186965172</v>
      </c>
      <c r="M79" s="1">
        <v>186965172</v>
      </c>
      <c r="N79" s="1">
        <v>186965172</v>
      </c>
      <c r="O79" s="27"/>
      <c r="P79" s="27"/>
    </row>
    <row r="80" spans="1:20" ht="24" x14ac:dyDescent="0.3">
      <c r="A80" s="25"/>
      <c r="B80" s="26"/>
      <c r="C80" s="16" t="s">
        <v>146</v>
      </c>
      <c r="D80" s="1">
        <f t="shared" si="98"/>
        <v>639562214.63999999</v>
      </c>
      <c r="E80" s="1">
        <v>44817173.409999996</v>
      </c>
      <c r="F80" s="1">
        <f>49773927.9+4199314.82</f>
        <v>53973242.719999999</v>
      </c>
      <c r="G80" s="1">
        <f>74208017.97+2887550</f>
        <v>77095567.969999999</v>
      </c>
      <c r="H80" s="1">
        <f>113934793.5+3077244.67</f>
        <v>117012038.17</v>
      </c>
      <c r="I80" s="1">
        <f>95655150.02+3609200</f>
        <v>99264350.019999996</v>
      </c>
      <c r="J80" s="1">
        <f t="shared" si="97"/>
        <v>392162372.28999996</v>
      </c>
      <c r="K80" s="1">
        <f>92648790.67+3329983</f>
        <v>95978773.670000002</v>
      </c>
      <c r="L80" s="1">
        <f>47129846.68+3474975</f>
        <v>50604821.68</v>
      </c>
      <c r="M80" s="1">
        <f>46011603+3474975</f>
        <v>49486578</v>
      </c>
      <c r="N80" s="1">
        <f>47854694+3474975</f>
        <v>51329669</v>
      </c>
      <c r="O80" s="27"/>
      <c r="P80" s="27"/>
    </row>
    <row r="81" spans="1:20" ht="24" x14ac:dyDescent="0.3">
      <c r="A81" s="25"/>
      <c r="B81" s="26"/>
      <c r="C81" s="16" t="s">
        <v>23</v>
      </c>
      <c r="D81" s="1">
        <f t="shared" si="98"/>
        <v>0</v>
      </c>
      <c r="E81" s="1"/>
      <c r="F81" s="1"/>
      <c r="G81" s="1"/>
      <c r="H81" s="1"/>
      <c r="I81" s="1"/>
      <c r="J81" s="1">
        <f t="shared" si="97"/>
        <v>0</v>
      </c>
      <c r="K81" s="1"/>
      <c r="L81" s="1"/>
      <c r="M81" s="1"/>
      <c r="N81" s="1"/>
      <c r="O81" s="27"/>
      <c r="P81" s="27"/>
    </row>
    <row r="82" spans="1:20" x14ac:dyDescent="0.3">
      <c r="A82" s="25"/>
      <c r="B82" s="26"/>
      <c r="C82" s="8" t="s">
        <v>26</v>
      </c>
      <c r="D82" s="6">
        <f>SUM(D78:D81)</f>
        <v>2079550655.4000001</v>
      </c>
      <c r="E82" s="6">
        <f t="shared" ref="E82:N82" si="99">SUM(E78:E81)</f>
        <v>159595696.41</v>
      </c>
      <c r="F82" s="6">
        <f t="shared" si="99"/>
        <v>172728079.72</v>
      </c>
      <c r="G82" s="6">
        <f t="shared" si="99"/>
        <v>206652687.97</v>
      </c>
      <c r="H82" s="6">
        <f t="shared" si="99"/>
        <v>269232507.17000002</v>
      </c>
      <c r="I82" s="6">
        <f t="shared" si="99"/>
        <v>268560864.77999997</v>
      </c>
      <c r="J82" s="6">
        <f t="shared" ref="J82" si="100">SUM(J78:J81)</f>
        <v>1076769836.05</v>
      </c>
      <c r="K82" s="6">
        <f t="shared" si="99"/>
        <v>290464234.67000002</v>
      </c>
      <c r="L82" s="6">
        <f t="shared" si="99"/>
        <v>237569993.68000001</v>
      </c>
      <c r="M82" s="6">
        <f t="shared" si="99"/>
        <v>236451750</v>
      </c>
      <c r="N82" s="6">
        <f t="shared" si="99"/>
        <v>238294841</v>
      </c>
      <c r="O82" s="23"/>
      <c r="P82" s="23"/>
    </row>
    <row r="83" spans="1:20" ht="24" x14ac:dyDescent="0.3">
      <c r="A83" s="25" t="s">
        <v>37</v>
      </c>
      <c r="B83" s="26" t="s">
        <v>38</v>
      </c>
      <c r="C83" s="16" t="s">
        <v>25</v>
      </c>
      <c r="D83" s="1">
        <f>SUM(J83:N83)</f>
        <v>0</v>
      </c>
      <c r="E83" s="1"/>
      <c r="F83" s="1"/>
      <c r="G83" s="1"/>
      <c r="H83" s="1"/>
      <c r="I83" s="1"/>
      <c r="J83" s="1">
        <f t="shared" ref="J83" si="101">SUM(E83:I83)</f>
        <v>0</v>
      </c>
      <c r="K83" s="1"/>
      <c r="L83" s="1"/>
      <c r="M83" s="1"/>
      <c r="N83" s="1"/>
      <c r="O83" s="22" t="s">
        <v>5</v>
      </c>
      <c r="P83" s="22">
        <v>11</v>
      </c>
      <c r="T83" s="11"/>
    </row>
    <row r="84" spans="1:20" ht="24" x14ac:dyDescent="0.3">
      <c r="A84" s="25"/>
      <c r="B84" s="26"/>
      <c r="C84" s="16" t="s">
        <v>24</v>
      </c>
      <c r="D84" s="1">
        <f t="shared" ref="D84:D86" si="102">SUM(J84:N84)</f>
        <v>24065666.449999999</v>
      </c>
      <c r="E84" s="1">
        <f>E89+E94+E99+E104+E109+E114+E119+E124+E129</f>
        <v>8349150.5</v>
      </c>
      <c r="F84" s="1">
        <f t="shared" ref="F84:N85" si="103">F89+F94+F99+F104+F109+F114+F119+F124+F129</f>
        <v>9826515.9499999993</v>
      </c>
      <c r="G84" s="1">
        <f t="shared" si="103"/>
        <v>0</v>
      </c>
      <c r="H84" s="1">
        <f t="shared" si="103"/>
        <v>5890000</v>
      </c>
      <c r="I84" s="1">
        <f t="shared" si="103"/>
        <v>0</v>
      </c>
      <c r="J84" s="1">
        <f t="shared" si="97"/>
        <v>24065666.449999999</v>
      </c>
      <c r="K84" s="1">
        <f t="shared" si="103"/>
        <v>0</v>
      </c>
      <c r="L84" s="1">
        <f t="shared" si="103"/>
        <v>0</v>
      </c>
      <c r="M84" s="1">
        <f t="shared" ref="M84" si="104">M89+M94+M99+M104+M109+M114+M119+M124+M129</f>
        <v>0</v>
      </c>
      <c r="N84" s="1">
        <f t="shared" si="103"/>
        <v>0</v>
      </c>
      <c r="O84" s="27"/>
      <c r="P84" s="27"/>
      <c r="T84" s="11"/>
    </row>
    <row r="85" spans="1:20" ht="24" x14ac:dyDescent="0.3">
      <c r="A85" s="25"/>
      <c r="B85" s="26"/>
      <c r="C85" s="16" t="s">
        <v>146</v>
      </c>
      <c r="D85" s="1">
        <f t="shared" si="102"/>
        <v>2186178.09</v>
      </c>
      <c r="E85" s="1">
        <f t="shared" ref="E85:I85" si="105">E90+E95+E100+E105+E110+E115+E120+E125+E130</f>
        <v>1236493.04</v>
      </c>
      <c r="F85" s="1">
        <f t="shared" si="105"/>
        <v>639685.04999999993</v>
      </c>
      <c r="G85" s="1">
        <f t="shared" si="105"/>
        <v>0</v>
      </c>
      <c r="H85" s="1">
        <f t="shared" si="105"/>
        <v>310000</v>
      </c>
      <c r="I85" s="1">
        <f t="shared" si="105"/>
        <v>0</v>
      </c>
      <c r="J85" s="1">
        <f t="shared" si="97"/>
        <v>2186178.09</v>
      </c>
      <c r="K85" s="1">
        <f t="shared" si="103"/>
        <v>0</v>
      </c>
      <c r="L85" s="1">
        <f t="shared" si="103"/>
        <v>0</v>
      </c>
      <c r="M85" s="1">
        <f t="shared" ref="M85" si="106">M90+M95+M100+M105+M110+M115+M120+M125+M130</f>
        <v>0</v>
      </c>
      <c r="N85" s="1">
        <f t="shared" si="103"/>
        <v>0</v>
      </c>
      <c r="O85" s="27"/>
      <c r="P85" s="27"/>
    </row>
    <row r="86" spans="1:20" ht="24" x14ac:dyDescent="0.3">
      <c r="A86" s="25"/>
      <c r="B86" s="26"/>
      <c r="C86" s="16" t="s">
        <v>23</v>
      </c>
      <c r="D86" s="1">
        <f t="shared" si="102"/>
        <v>0</v>
      </c>
      <c r="E86" s="1"/>
      <c r="F86" s="1"/>
      <c r="G86" s="1"/>
      <c r="H86" s="1"/>
      <c r="I86" s="1"/>
      <c r="J86" s="1">
        <f t="shared" si="97"/>
        <v>0</v>
      </c>
      <c r="K86" s="1"/>
      <c r="L86" s="1"/>
      <c r="M86" s="1"/>
      <c r="N86" s="1"/>
      <c r="O86" s="27"/>
      <c r="P86" s="27"/>
    </row>
    <row r="87" spans="1:20" x14ac:dyDescent="0.3">
      <c r="A87" s="25"/>
      <c r="B87" s="26"/>
      <c r="C87" s="8" t="s">
        <v>26</v>
      </c>
      <c r="D87" s="6">
        <f>SUM(D83:D86)</f>
        <v>26251844.539999999</v>
      </c>
      <c r="E87" s="6">
        <f t="shared" ref="E87:N87" si="107">SUM(E83:E86)</f>
        <v>9585643.5399999991</v>
      </c>
      <c r="F87" s="6">
        <f t="shared" si="107"/>
        <v>10466201</v>
      </c>
      <c r="G87" s="6">
        <f t="shared" si="107"/>
        <v>0</v>
      </c>
      <c r="H87" s="6">
        <f t="shared" si="107"/>
        <v>6200000</v>
      </c>
      <c r="I87" s="6">
        <f t="shared" si="107"/>
        <v>0</v>
      </c>
      <c r="J87" s="6">
        <f t="shared" ref="J87" si="108">SUM(J83:J86)</f>
        <v>26251844.539999999</v>
      </c>
      <c r="K87" s="6">
        <f t="shared" si="107"/>
        <v>0</v>
      </c>
      <c r="L87" s="6">
        <f t="shared" si="107"/>
        <v>0</v>
      </c>
      <c r="M87" s="6">
        <f t="shared" ref="M87" si="109">SUM(M83:M86)</f>
        <v>0</v>
      </c>
      <c r="N87" s="6">
        <f t="shared" si="107"/>
        <v>0</v>
      </c>
      <c r="O87" s="23"/>
      <c r="P87" s="23"/>
    </row>
    <row r="88" spans="1:20" ht="24" hidden="1" customHeight="1" x14ac:dyDescent="0.3">
      <c r="A88" s="25" t="s">
        <v>39</v>
      </c>
      <c r="B88" s="26" t="s">
        <v>40</v>
      </c>
      <c r="C88" s="16" t="s">
        <v>25</v>
      </c>
      <c r="D88" s="1">
        <f>SUM(J88:N88)</f>
        <v>0</v>
      </c>
      <c r="E88" s="1"/>
      <c r="F88" s="1"/>
      <c r="G88" s="1"/>
      <c r="H88" s="1"/>
      <c r="I88" s="1"/>
      <c r="J88" s="1">
        <f t="shared" ref="J88" si="110">SUM(E88:I88)</f>
        <v>0</v>
      </c>
      <c r="K88" s="1"/>
      <c r="L88" s="1"/>
      <c r="M88" s="1"/>
      <c r="N88" s="1"/>
      <c r="O88" s="22" t="s">
        <v>5</v>
      </c>
      <c r="P88" s="22">
        <v>11</v>
      </c>
    </row>
    <row r="89" spans="1:20" ht="24" hidden="1" x14ac:dyDescent="0.3">
      <c r="A89" s="25"/>
      <c r="B89" s="26"/>
      <c r="C89" s="16" t="s">
        <v>24</v>
      </c>
      <c r="D89" s="1">
        <f t="shared" ref="D89:D91" si="111">SUM(J89:N89)</f>
        <v>3667901.86</v>
      </c>
      <c r="E89" s="1">
        <f>3667901.27+0.59</f>
        <v>3667901.86</v>
      </c>
      <c r="F89" s="1">
        <v>0</v>
      </c>
      <c r="G89" s="1">
        <v>0</v>
      </c>
      <c r="H89" s="1">
        <v>0</v>
      </c>
      <c r="I89" s="1">
        <v>0</v>
      </c>
      <c r="J89" s="1">
        <f t="shared" si="97"/>
        <v>3667901.86</v>
      </c>
      <c r="K89" s="1">
        <v>0</v>
      </c>
      <c r="L89" s="1">
        <v>0</v>
      </c>
      <c r="M89" s="1">
        <v>0</v>
      </c>
      <c r="N89" s="1">
        <v>0</v>
      </c>
      <c r="O89" s="27"/>
      <c r="P89" s="27"/>
    </row>
    <row r="90" spans="1:20" ht="24" hidden="1" x14ac:dyDescent="0.3">
      <c r="A90" s="25"/>
      <c r="B90" s="26"/>
      <c r="C90" s="16" t="s">
        <v>146</v>
      </c>
      <c r="D90" s="1">
        <f t="shared" si="111"/>
        <v>990111.53</v>
      </c>
      <c r="E90" s="1">
        <f>193047.43+797064.1</f>
        <v>990111.53</v>
      </c>
      <c r="F90" s="1">
        <v>0</v>
      </c>
      <c r="G90" s="1">
        <v>0</v>
      </c>
      <c r="H90" s="1">
        <v>0</v>
      </c>
      <c r="I90" s="1">
        <v>0</v>
      </c>
      <c r="J90" s="1">
        <f t="shared" si="97"/>
        <v>990111.53</v>
      </c>
      <c r="K90" s="1">
        <v>0</v>
      </c>
      <c r="L90" s="1">
        <v>0</v>
      </c>
      <c r="M90" s="1">
        <v>0</v>
      </c>
      <c r="N90" s="1">
        <v>0</v>
      </c>
      <c r="O90" s="27"/>
      <c r="P90" s="27"/>
    </row>
    <row r="91" spans="1:20" ht="24" hidden="1" x14ac:dyDescent="0.3">
      <c r="A91" s="25"/>
      <c r="B91" s="26"/>
      <c r="C91" s="16" t="s">
        <v>23</v>
      </c>
      <c r="D91" s="1">
        <f t="shared" si="111"/>
        <v>0</v>
      </c>
      <c r="E91" s="1"/>
      <c r="F91" s="1"/>
      <c r="G91" s="1"/>
      <c r="H91" s="1"/>
      <c r="I91" s="1"/>
      <c r="J91" s="1">
        <f t="shared" si="97"/>
        <v>0</v>
      </c>
      <c r="K91" s="1"/>
      <c r="L91" s="1"/>
      <c r="M91" s="1"/>
      <c r="N91" s="1"/>
      <c r="O91" s="27"/>
      <c r="P91" s="27"/>
    </row>
    <row r="92" spans="1:20" hidden="1" x14ac:dyDescent="0.3">
      <c r="A92" s="25"/>
      <c r="B92" s="26"/>
      <c r="C92" s="8" t="s">
        <v>26</v>
      </c>
      <c r="D92" s="6">
        <f>SUM(D88:D91)</f>
        <v>4658013.3899999997</v>
      </c>
      <c r="E92" s="6">
        <f t="shared" ref="E92:N92" si="112">SUM(E88:E91)</f>
        <v>4658013.3899999997</v>
      </c>
      <c r="F92" s="6">
        <f t="shared" si="112"/>
        <v>0</v>
      </c>
      <c r="G92" s="6">
        <f t="shared" si="112"/>
        <v>0</v>
      </c>
      <c r="H92" s="6">
        <f t="shared" si="112"/>
        <v>0</v>
      </c>
      <c r="I92" s="6">
        <f t="shared" si="112"/>
        <v>0</v>
      </c>
      <c r="J92" s="6">
        <f t="shared" ref="J92" si="113">SUM(J88:J91)</f>
        <v>4658013.3899999997</v>
      </c>
      <c r="K92" s="6">
        <f t="shared" si="112"/>
        <v>0</v>
      </c>
      <c r="L92" s="6">
        <f t="shared" si="112"/>
        <v>0</v>
      </c>
      <c r="M92" s="6">
        <f t="shared" ref="M92" si="114">SUM(M88:M91)</f>
        <v>0</v>
      </c>
      <c r="N92" s="6">
        <f t="shared" si="112"/>
        <v>0</v>
      </c>
      <c r="O92" s="23"/>
      <c r="P92" s="23"/>
    </row>
    <row r="93" spans="1:20" ht="24" hidden="1" customHeight="1" x14ac:dyDescent="0.3">
      <c r="A93" s="25" t="s">
        <v>41</v>
      </c>
      <c r="B93" s="26" t="s">
        <v>42</v>
      </c>
      <c r="C93" s="16" t="s">
        <v>25</v>
      </c>
      <c r="D93" s="1">
        <f>SUM(J93:N93)</f>
        <v>0</v>
      </c>
      <c r="E93" s="1"/>
      <c r="F93" s="1"/>
      <c r="G93" s="1"/>
      <c r="H93" s="1"/>
      <c r="I93" s="1"/>
      <c r="J93" s="1">
        <f t="shared" ref="J93" si="115">SUM(E93:I93)</f>
        <v>0</v>
      </c>
      <c r="K93" s="1"/>
      <c r="L93" s="1"/>
      <c r="M93" s="1"/>
      <c r="N93" s="1"/>
      <c r="O93" s="22" t="s">
        <v>5</v>
      </c>
      <c r="P93" s="22">
        <v>11</v>
      </c>
    </row>
    <row r="94" spans="1:20" ht="24" hidden="1" x14ac:dyDescent="0.3">
      <c r="A94" s="25"/>
      <c r="B94" s="26"/>
      <c r="C94" s="16" t="s">
        <v>24</v>
      </c>
      <c r="D94" s="1">
        <f t="shared" ref="D94:D96" si="116">SUM(J94:N94)</f>
        <v>2070516.35</v>
      </c>
      <c r="E94" s="1">
        <v>2070516.35</v>
      </c>
      <c r="F94" s="1">
        <v>0</v>
      </c>
      <c r="G94" s="1">
        <v>0</v>
      </c>
      <c r="H94" s="1">
        <v>0</v>
      </c>
      <c r="I94" s="1">
        <v>0</v>
      </c>
      <c r="J94" s="1">
        <f t="shared" si="97"/>
        <v>2070516.35</v>
      </c>
      <c r="K94" s="1">
        <v>0</v>
      </c>
      <c r="L94" s="1">
        <v>0</v>
      </c>
      <c r="M94" s="1">
        <v>0</v>
      </c>
      <c r="N94" s="1">
        <v>0</v>
      </c>
      <c r="O94" s="27"/>
      <c r="P94" s="27"/>
    </row>
    <row r="95" spans="1:20" ht="24" hidden="1" x14ac:dyDescent="0.3">
      <c r="A95" s="25"/>
      <c r="B95" s="26"/>
      <c r="C95" s="16" t="s">
        <v>146</v>
      </c>
      <c r="D95" s="1">
        <f t="shared" si="116"/>
        <v>108974.55</v>
      </c>
      <c r="E95" s="1">
        <v>108974.55</v>
      </c>
      <c r="F95" s="1">
        <v>0</v>
      </c>
      <c r="G95" s="1">
        <v>0</v>
      </c>
      <c r="H95" s="1">
        <v>0</v>
      </c>
      <c r="I95" s="1">
        <v>0</v>
      </c>
      <c r="J95" s="1">
        <f t="shared" si="97"/>
        <v>108974.55</v>
      </c>
      <c r="K95" s="1">
        <v>0</v>
      </c>
      <c r="L95" s="1">
        <v>0</v>
      </c>
      <c r="M95" s="1">
        <v>0</v>
      </c>
      <c r="N95" s="1">
        <v>0</v>
      </c>
      <c r="O95" s="27"/>
      <c r="P95" s="27"/>
    </row>
    <row r="96" spans="1:20" ht="24" hidden="1" x14ac:dyDescent="0.3">
      <c r="A96" s="25"/>
      <c r="B96" s="26"/>
      <c r="C96" s="16" t="s">
        <v>23</v>
      </c>
      <c r="D96" s="1">
        <f t="shared" si="116"/>
        <v>0</v>
      </c>
      <c r="E96" s="1"/>
      <c r="F96" s="1"/>
      <c r="G96" s="1"/>
      <c r="H96" s="1"/>
      <c r="I96" s="1"/>
      <c r="J96" s="1">
        <f t="shared" si="97"/>
        <v>0</v>
      </c>
      <c r="K96" s="1"/>
      <c r="L96" s="1"/>
      <c r="M96" s="1"/>
      <c r="N96" s="1"/>
      <c r="O96" s="27"/>
      <c r="P96" s="27"/>
    </row>
    <row r="97" spans="1:16" hidden="1" x14ac:dyDescent="0.3">
      <c r="A97" s="25"/>
      <c r="B97" s="26"/>
      <c r="C97" s="8" t="s">
        <v>26</v>
      </c>
      <c r="D97" s="6">
        <f>SUM(D93:D96)</f>
        <v>2179490.9</v>
      </c>
      <c r="E97" s="6">
        <f t="shared" ref="E97:N97" si="117">SUM(E93:E96)</f>
        <v>2179490.9</v>
      </c>
      <c r="F97" s="6">
        <f t="shared" si="117"/>
        <v>0</v>
      </c>
      <c r="G97" s="6">
        <f t="shared" si="117"/>
        <v>0</v>
      </c>
      <c r="H97" s="6">
        <f t="shared" si="117"/>
        <v>0</v>
      </c>
      <c r="I97" s="6">
        <f t="shared" si="117"/>
        <v>0</v>
      </c>
      <c r="J97" s="6">
        <f t="shared" ref="J97" si="118">SUM(J93:J96)</f>
        <v>2179490.9</v>
      </c>
      <c r="K97" s="6">
        <f t="shared" si="117"/>
        <v>0</v>
      </c>
      <c r="L97" s="6">
        <f t="shared" si="117"/>
        <v>0</v>
      </c>
      <c r="M97" s="6">
        <f t="shared" ref="M97" si="119">SUM(M93:M96)</f>
        <v>0</v>
      </c>
      <c r="N97" s="6">
        <f t="shared" si="117"/>
        <v>0</v>
      </c>
      <c r="O97" s="23"/>
      <c r="P97" s="23"/>
    </row>
    <row r="98" spans="1:16" ht="24" hidden="1" customHeight="1" x14ac:dyDescent="0.3">
      <c r="A98" s="25" t="s">
        <v>43</v>
      </c>
      <c r="B98" s="26" t="s">
        <v>45</v>
      </c>
      <c r="C98" s="16" t="s">
        <v>25</v>
      </c>
      <c r="D98" s="1">
        <f>SUM(J98:N98)</f>
        <v>0</v>
      </c>
      <c r="E98" s="1"/>
      <c r="F98" s="1"/>
      <c r="G98" s="1"/>
      <c r="H98" s="1"/>
      <c r="I98" s="1"/>
      <c r="J98" s="1">
        <f t="shared" ref="J98" si="120">SUM(E98:I98)</f>
        <v>0</v>
      </c>
      <c r="K98" s="1"/>
      <c r="L98" s="1"/>
      <c r="M98" s="1"/>
      <c r="N98" s="1"/>
      <c r="O98" s="22" t="s">
        <v>5</v>
      </c>
      <c r="P98" s="22">
        <v>11</v>
      </c>
    </row>
    <row r="99" spans="1:16" ht="24" hidden="1" x14ac:dyDescent="0.3">
      <c r="A99" s="25"/>
      <c r="B99" s="26"/>
      <c r="C99" s="16" t="s">
        <v>24</v>
      </c>
      <c r="D99" s="1">
        <f t="shared" ref="D99:D101" si="121">SUM(J99:N99)</f>
        <v>2610732.29</v>
      </c>
      <c r="E99" s="1">
        <v>2610732.29</v>
      </c>
      <c r="F99" s="1">
        <v>0</v>
      </c>
      <c r="G99" s="1">
        <v>0</v>
      </c>
      <c r="H99" s="1">
        <v>0</v>
      </c>
      <c r="I99" s="1">
        <v>0</v>
      </c>
      <c r="J99" s="1">
        <f t="shared" si="97"/>
        <v>2610732.29</v>
      </c>
      <c r="K99" s="1">
        <v>0</v>
      </c>
      <c r="L99" s="1">
        <v>0</v>
      </c>
      <c r="M99" s="1">
        <v>0</v>
      </c>
      <c r="N99" s="1">
        <v>0</v>
      </c>
      <c r="O99" s="27"/>
      <c r="P99" s="27"/>
    </row>
    <row r="100" spans="1:16" ht="24" hidden="1" x14ac:dyDescent="0.3">
      <c r="A100" s="25"/>
      <c r="B100" s="26"/>
      <c r="C100" s="16" t="s">
        <v>146</v>
      </c>
      <c r="D100" s="1">
        <f t="shared" si="121"/>
        <v>137406.96</v>
      </c>
      <c r="E100" s="1">
        <v>137406.96</v>
      </c>
      <c r="F100" s="1">
        <v>0</v>
      </c>
      <c r="G100" s="1">
        <v>0</v>
      </c>
      <c r="H100" s="1">
        <v>0</v>
      </c>
      <c r="I100" s="1">
        <v>0</v>
      </c>
      <c r="J100" s="1">
        <f t="shared" si="97"/>
        <v>137406.96</v>
      </c>
      <c r="K100" s="1">
        <v>0</v>
      </c>
      <c r="L100" s="1">
        <v>0</v>
      </c>
      <c r="M100" s="1">
        <v>0</v>
      </c>
      <c r="N100" s="1">
        <v>0</v>
      </c>
      <c r="O100" s="27"/>
      <c r="P100" s="27"/>
    </row>
    <row r="101" spans="1:16" ht="24" hidden="1" x14ac:dyDescent="0.3">
      <c r="A101" s="25"/>
      <c r="B101" s="26"/>
      <c r="C101" s="16" t="s">
        <v>23</v>
      </c>
      <c r="D101" s="1">
        <f t="shared" si="121"/>
        <v>0</v>
      </c>
      <c r="E101" s="1"/>
      <c r="F101" s="1"/>
      <c r="G101" s="1"/>
      <c r="H101" s="1"/>
      <c r="I101" s="1"/>
      <c r="J101" s="1">
        <f t="shared" si="97"/>
        <v>0</v>
      </c>
      <c r="K101" s="1"/>
      <c r="L101" s="1"/>
      <c r="M101" s="1"/>
      <c r="N101" s="1"/>
      <c r="O101" s="27"/>
      <c r="P101" s="27"/>
    </row>
    <row r="102" spans="1:16" hidden="1" x14ac:dyDescent="0.3">
      <c r="A102" s="25"/>
      <c r="B102" s="26"/>
      <c r="C102" s="8" t="s">
        <v>26</v>
      </c>
      <c r="D102" s="6">
        <f>SUM(D98:D101)</f>
        <v>2748139.25</v>
      </c>
      <c r="E102" s="6">
        <f t="shared" ref="E102:N102" si="122">SUM(E98:E101)</f>
        <v>2748139.25</v>
      </c>
      <c r="F102" s="6">
        <f t="shared" si="122"/>
        <v>0</v>
      </c>
      <c r="G102" s="6">
        <f t="shared" si="122"/>
        <v>0</v>
      </c>
      <c r="H102" s="6">
        <f t="shared" si="122"/>
        <v>0</v>
      </c>
      <c r="I102" s="6">
        <f t="shared" si="122"/>
        <v>0</v>
      </c>
      <c r="J102" s="6">
        <f t="shared" ref="J102" si="123">SUM(J98:J101)</f>
        <v>2748139.25</v>
      </c>
      <c r="K102" s="6">
        <f t="shared" si="122"/>
        <v>0</v>
      </c>
      <c r="L102" s="6">
        <f t="shared" si="122"/>
        <v>0</v>
      </c>
      <c r="M102" s="6">
        <f t="shared" ref="M102" si="124">SUM(M98:M101)</f>
        <v>0</v>
      </c>
      <c r="N102" s="6">
        <f t="shared" si="122"/>
        <v>0</v>
      </c>
      <c r="O102" s="23"/>
      <c r="P102" s="23"/>
    </row>
    <row r="103" spans="1:16" ht="24" hidden="1" customHeight="1" x14ac:dyDescent="0.3">
      <c r="A103" s="25" t="s">
        <v>44</v>
      </c>
      <c r="B103" s="26" t="s">
        <v>55</v>
      </c>
      <c r="C103" s="16" t="s">
        <v>25</v>
      </c>
      <c r="D103" s="1">
        <f>SUM(J103:N103)</f>
        <v>0</v>
      </c>
      <c r="E103" s="1"/>
      <c r="F103" s="1"/>
      <c r="G103" s="1"/>
      <c r="H103" s="1"/>
      <c r="I103" s="1"/>
      <c r="J103" s="1">
        <f t="shared" ref="J103" si="125">SUM(E103:I103)</f>
        <v>0</v>
      </c>
      <c r="K103" s="1"/>
      <c r="L103" s="1"/>
      <c r="M103" s="1"/>
      <c r="N103" s="1"/>
      <c r="O103" s="22" t="s">
        <v>5</v>
      </c>
      <c r="P103" s="22">
        <v>11</v>
      </c>
    </row>
    <row r="104" spans="1:16" ht="24" hidden="1" x14ac:dyDescent="0.3">
      <c r="A104" s="25"/>
      <c r="B104" s="26"/>
      <c r="C104" s="16" t="s">
        <v>24</v>
      </c>
      <c r="D104" s="1">
        <f t="shared" ref="D104:D106" si="126">SUM(J104:N104)</f>
        <v>1577577.72</v>
      </c>
      <c r="E104" s="1">
        <v>0</v>
      </c>
      <c r="F104" s="1">
        <v>1577577.72</v>
      </c>
      <c r="G104" s="1">
        <v>0</v>
      </c>
      <c r="H104" s="1">
        <v>0</v>
      </c>
      <c r="I104" s="1">
        <v>0</v>
      </c>
      <c r="J104" s="1">
        <f t="shared" si="97"/>
        <v>1577577.72</v>
      </c>
      <c r="K104" s="1">
        <v>0</v>
      </c>
      <c r="L104" s="1">
        <v>0</v>
      </c>
      <c r="M104" s="1">
        <v>0</v>
      </c>
      <c r="N104" s="1">
        <v>0</v>
      </c>
      <c r="O104" s="27"/>
      <c r="P104" s="27"/>
    </row>
    <row r="105" spans="1:16" ht="24" hidden="1" x14ac:dyDescent="0.3">
      <c r="A105" s="25"/>
      <c r="B105" s="26"/>
      <c r="C105" s="16" t="s">
        <v>146</v>
      </c>
      <c r="D105" s="1">
        <f t="shared" si="126"/>
        <v>205530.41</v>
      </c>
      <c r="E105" s="1">
        <v>0</v>
      </c>
      <c r="F105" s="1">
        <v>205530.41</v>
      </c>
      <c r="G105" s="1">
        <v>0</v>
      </c>
      <c r="H105" s="1">
        <v>0</v>
      </c>
      <c r="I105" s="1">
        <v>0</v>
      </c>
      <c r="J105" s="1">
        <f t="shared" si="97"/>
        <v>205530.41</v>
      </c>
      <c r="K105" s="1">
        <v>0</v>
      </c>
      <c r="L105" s="1">
        <v>0</v>
      </c>
      <c r="M105" s="1">
        <v>0</v>
      </c>
      <c r="N105" s="1">
        <v>0</v>
      </c>
      <c r="O105" s="27"/>
      <c r="P105" s="27"/>
    </row>
    <row r="106" spans="1:16" ht="24" hidden="1" x14ac:dyDescent="0.3">
      <c r="A106" s="25"/>
      <c r="B106" s="26"/>
      <c r="C106" s="16" t="s">
        <v>23</v>
      </c>
      <c r="D106" s="1">
        <f t="shared" si="126"/>
        <v>0</v>
      </c>
      <c r="E106" s="1"/>
      <c r="F106" s="1"/>
      <c r="G106" s="1"/>
      <c r="H106" s="1"/>
      <c r="I106" s="1"/>
      <c r="J106" s="1">
        <f t="shared" si="97"/>
        <v>0</v>
      </c>
      <c r="K106" s="1"/>
      <c r="L106" s="1"/>
      <c r="M106" s="1"/>
      <c r="N106" s="1"/>
      <c r="O106" s="27"/>
      <c r="P106" s="27"/>
    </row>
    <row r="107" spans="1:16" hidden="1" x14ac:dyDescent="0.3">
      <c r="A107" s="25"/>
      <c r="B107" s="26"/>
      <c r="C107" s="8" t="s">
        <v>26</v>
      </c>
      <c r="D107" s="6">
        <f>SUM(D103:D106)</f>
        <v>1783108.13</v>
      </c>
      <c r="E107" s="6">
        <f t="shared" ref="E107:N107" si="127">SUM(E103:E106)</f>
        <v>0</v>
      </c>
      <c r="F107" s="6">
        <f t="shared" si="127"/>
        <v>1783108.13</v>
      </c>
      <c r="G107" s="6">
        <f t="shared" si="127"/>
        <v>0</v>
      </c>
      <c r="H107" s="6">
        <f t="shared" si="127"/>
        <v>0</v>
      </c>
      <c r="I107" s="6">
        <f t="shared" si="127"/>
        <v>0</v>
      </c>
      <c r="J107" s="6">
        <f t="shared" ref="J107" si="128">SUM(J103:J106)</f>
        <v>1783108.13</v>
      </c>
      <c r="K107" s="6">
        <f t="shared" si="127"/>
        <v>0</v>
      </c>
      <c r="L107" s="6">
        <f t="shared" si="127"/>
        <v>0</v>
      </c>
      <c r="M107" s="6">
        <f t="shared" ref="M107" si="129">SUM(M103:M106)</f>
        <v>0</v>
      </c>
      <c r="N107" s="6">
        <f t="shared" si="127"/>
        <v>0</v>
      </c>
      <c r="O107" s="23"/>
      <c r="P107" s="23"/>
    </row>
    <row r="108" spans="1:16" ht="24" hidden="1" customHeight="1" x14ac:dyDescent="0.3">
      <c r="A108" s="25" t="s">
        <v>62</v>
      </c>
      <c r="B108" s="26" t="s">
        <v>63</v>
      </c>
      <c r="C108" s="16" t="s">
        <v>25</v>
      </c>
      <c r="D108" s="1">
        <f>SUM(J108:N108)</f>
        <v>0</v>
      </c>
      <c r="E108" s="1"/>
      <c r="F108" s="1"/>
      <c r="G108" s="1"/>
      <c r="H108" s="1"/>
      <c r="I108" s="1"/>
      <c r="J108" s="1">
        <f t="shared" ref="J108" si="130">SUM(E108:I108)</f>
        <v>0</v>
      </c>
      <c r="K108" s="1"/>
      <c r="L108" s="1"/>
      <c r="M108" s="1"/>
      <c r="N108" s="1"/>
      <c r="O108" s="22" t="s">
        <v>5</v>
      </c>
      <c r="P108" s="22">
        <v>11</v>
      </c>
    </row>
    <row r="109" spans="1:16" ht="24" hidden="1" x14ac:dyDescent="0.3">
      <c r="A109" s="25"/>
      <c r="B109" s="26"/>
      <c r="C109" s="16" t="s">
        <v>24</v>
      </c>
      <c r="D109" s="1">
        <f t="shared" ref="D109:D111" si="131">SUM(J109:N109)</f>
        <v>3134380.27</v>
      </c>
      <c r="E109" s="1">
        <v>0</v>
      </c>
      <c r="F109" s="1">
        <v>3134380.27</v>
      </c>
      <c r="G109" s="1">
        <v>0</v>
      </c>
      <c r="H109" s="1">
        <v>0</v>
      </c>
      <c r="I109" s="1">
        <v>0</v>
      </c>
      <c r="J109" s="1">
        <f t="shared" si="97"/>
        <v>3134380.27</v>
      </c>
      <c r="K109" s="1">
        <v>0</v>
      </c>
      <c r="L109" s="1">
        <v>0</v>
      </c>
      <c r="M109" s="1">
        <v>0</v>
      </c>
      <c r="N109" s="1">
        <v>0</v>
      </c>
      <c r="O109" s="27"/>
      <c r="P109" s="27"/>
    </row>
    <row r="110" spans="1:16" ht="24" hidden="1" x14ac:dyDescent="0.3">
      <c r="A110" s="25"/>
      <c r="B110" s="26"/>
      <c r="C110" s="16" t="s">
        <v>146</v>
      </c>
      <c r="D110" s="1">
        <f t="shared" si="131"/>
        <v>164967.38</v>
      </c>
      <c r="E110" s="1">
        <v>0</v>
      </c>
      <c r="F110" s="1">
        <v>164967.38</v>
      </c>
      <c r="G110" s="1">
        <v>0</v>
      </c>
      <c r="H110" s="1">
        <v>0</v>
      </c>
      <c r="I110" s="1">
        <v>0</v>
      </c>
      <c r="J110" s="1">
        <f t="shared" si="97"/>
        <v>164967.38</v>
      </c>
      <c r="K110" s="1">
        <v>0</v>
      </c>
      <c r="L110" s="1">
        <v>0</v>
      </c>
      <c r="M110" s="1">
        <v>0</v>
      </c>
      <c r="N110" s="1">
        <v>0</v>
      </c>
      <c r="O110" s="27"/>
      <c r="P110" s="27"/>
    </row>
    <row r="111" spans="1:16" ht="24" hidden="1" x14ac:dyDescent="0.3">
      <c r="A111" s="25"/>
      <c r="B111" s="26"/>
      <c r="C111" s="16" t="s">
        <v>23</v>
      </c>
      <c r="D111" s="1">
        <f t="shared" si="131"/>
        <v>0</v>
      </c>
      <c r="E111" s="1"/>
      <c r="F111" s="1"/>
      <c r="G111" s="1"/>
      <c r="H111" s="1"/>
      <c r="I111" s="1"/>
      <c r="J111" s="1">
        <f t="shared" si="97"/>
        <v>0</v>
      </c>
      <c r="K111" s="1"/>
      <c r="L111" s="1"/>
      <c r="M111" s="1"/>
      <c r="N111" s="1"/>
      <c r="O111" s="27"/>
      <c r="P111" s="27"/>
    </row>
    <row r="112" spans="1:16" hidden="1" x14ac:dyDescent="0.3">
      <c r="A112" s="25"/>
      <c r="B112" s="26"/>
      <c r="C112" s="8" t="s">
        <v>26</v>
      </c>
      <c r="D112" s="6">
        <f>SUM(D108:D111)</f>
        <v>3299347.65</v>
      </c>
      <c r="E112" s="6">
        <f t="shared" ref="E112:N112" si="132">SUM(E108:E111)</f>
        <v>0</v>
      </c>
      <c r="F112" s="6">
        <f t="shared" si="132"/>
        <v>3299347.65</v>
      </c>
      <c r="G112" s="6">
        <f t="shared" si="132"/>
        <v>0</v>
      </c>
      <c r="H112" s="6">
        <f t="shared" si="132"/>
        <v>0</v>
      </c>
      <c r="I112" s="6">
        <f t="shared" si="132"/>
        <v>0</v>
      </c>
      <c r="J112" s="6">
        <f t="shared" ref="J112" si="133">SUM(J108:J111)</f>
        <v>3299347.65</v>
      </c>
      <c r="K112" s="6">
        <f t="shared" si="132"/>
        <v>0</v>
      </c>
      <c r="L112" s="6">
        <f t="shared" si="132"/>
        <v>0</v>
      </c>
      <c r="M112" s="6">
        <f t="shared" ref="M112" si="134">SUM(M108:M111)</f>
        <v>0</v>
      </c>
      <c r="N112" s="6">
        <f t="shared" si="132"/>
        <v>0</v>
      </c>
      <c r="O112" s="23"/>
      <c r="P112" s="23"/>
    </row>
    <row r="113" spans="1:16" ht="24" hidden="1" customHeight="1" x14ac:dyDescent="0.3">
      <c r="A113" s="25" t="s">
        <v>65</v>
      </c>
      <c r="B113" s="26" t="s">
        <v>64</v>
      </c>
      <c r="C113" s="16" t="s">
        <v>25</v>
      </c>
      <c r="D113" s="1">
        <f>SUM(J113:N113)</f>
        <v>0</v>
      </c>
      <c r="E113" s="1"/>
      <c r="F113" s="1"/>
      <c r="G113" s="1"/>
      <c r="H113" s="1"/>
      <c r="I113" s="1"/>
      <c r="J113" s="1">
        <f t="shared" ref="J113" si="135">SUM(E113:I113)</f>
        <v>0</v>
      </c>
      <c r="K113" s="1"/>
      <c r="L113" s="1"/>
      <c r="M113" s="1"/>
      <c r="N113" s="1"/>
      <c r="O113" s="22" t="s">
        <v>5</v>
      </c>
      <c r="P113" s="22">
        <v>11</v>
      </c>
    </row>
    <row r="114" spans="1:16" ht="24" hidden="1" x14ac:dyDescent="0.3">
      <c r="A114" s="25"/>
      <c r="B114" s="26"/>
      <c r="C114" s="16" t="s">
        <v>24</v>
      </c>
      <c r="D114" s="1">
        <f t="shared" ref="D114:D116" si="136">SUM(J114:N114)</f>
        <v>3619475.01</v>
      </c>
      <c r="E114" s="1">
        <v>0</v>
      </c>
      <c r="F114" s="1">
        <v>3619475.01</v>
      </c>
      <c r="G114" s="1">
        <v>0</v>
      </c>
      <c r="H114" s="1">
        <v>0</v>
      </c>
      <c r="I114" s="1">
        <v>0</v>
      </c>
      <c r="J114" s="1">
        <f t="shared" si="97"/>
        <v>3619475.01</v>
      </c>
      <c r="K114" s="1">
        <v>0</v>
      </c>
      <c r="L114" s="1">
        <v>0</v>
      </c>
      <c r="M114" s="1">
        <v>0</v>
      </c>
      <c r="N114" s="1">
        <v>0</v>
      </c>
      <c r="O114" s="27"/>
      <c r="P114" s="27"/>
    </row>
    <row r="115" spans="1:16" ht="24" hidden="1" x14ac:dyDescent="0.3">
      <c r="A115" s="25"/>
      <c r="B115" s="26"/>
      <c r="C115" s="16" t="s">
        <v>146</v>
      </c>
      <c r="D115" s="1">
        <f t="shared" si="136"/>
        <v>190498.68</v>
      </c>
      <c r="E115" s="1">
        <v>0</v>
      </c>
      <c r="F115" s="1">
        <v>190498.68</v>
      </c>
      <c r="G115" s="1">
        <v>0</v>
      </c>
      <c r="H115" s="1">
        <v>0</v>
      </c>
      <c r="I115" s="1">
        <v>0</v>
      </c>
      <c r="J115" s="1">
        <f t="shared" si="97"/>
        <v>190498.68</v>
      </c>
      <c r="K115" s="1">
        <v>0</v>
      </c>
      <c r="L115" s="1">
        <v>0</v>
      </c>
      <c r="M115" s="1">
        <v>0</v>
      </c>
      <c r="N115" s="1">
        <v>0</v>
      </c>
      <c r="O115" s="27"/>
      <c r="P115" s="27"/>
    </row>
    <row r="116" spans="1:16" ht="24" hidden="1" x14ac:dyDescent="0.3">
      <c r="A116" s="25"/>
      <c r="B116" s="26"/>
      <c r="C116" s="16" t="s">
        <v>23</v>
      </c>
      <c r="D116" s="1">
        <f t="shared" si="136"/>
        <v>0</v>
      </c>
      <c r="E116" s="1"/>
      <c r="F116" s="1"/>
      <c r="G116" s="1"/>
      <c r="H116" s="1"/>
      <c r="I116" s="1"/>
      <c r="J116" s="1">
        <f t="shared" si="97"/>
        <v>0</v>
      </c>
      <c r="K116" s="1"/>
      <c r="L116" s="1"/>
      <c r="M116" s="1"/>
      <c r="N116" s="1"/>
      <c r="O116" s="27"/>
      <c r="P116" s="27"/>
    </row>
    <row r="117" spans="1:16" hidden="1" x14ac:dyDescent="0.3">
      <c r="A117" s="25"/>
      <c r="B117" s="26"/>
      <c r="C117" s="8" t="s">
        <v>26</v>
      </c>
      <c r="D117" s="6">
        <f>SUM(D113:D116)</f>
        <v>3809973.69</v>
      </c>
      <c r="E117" s="6">
        <f t="shared" ref="E117:N117" si="137">SUM(E113:E116)</f>
        <v>0</v>
      </c>
      <c r="F117" s="6">
        <f t="shared" si="137"/>
        <v>3809973.69</v>
      </c>
      <c r="G117" s="6">
        <f t="shared" si="137"/>
        <v>0</v>
      </c>
      <c r="H117" s="6">
        <f t="shared" si="137"/>
        <v>0</v>
      </c>
      <c r="I117" s="6">
        <f t="shared" si="137"/>
        <v>0</v>
      </c>
      <c r="J117" s="6">
        <f t="shared" ref="J117" si="138">SUM(J113:J116)</f>
        <v>3809973.69</v>
      </c>
      <c r="K117" s="6">
        <f t="shared" si="137"/>
        <v>0</v>
      </c>
      <c r="L117" s="6">
        <f t="shared" si="137"/>
        <v>0</v>
      </c>
      <c r="M117" s="6">
        <f t="shared" ref="M117" si="139">SUM(M113:M116)</f>
        <v>0</v>
      </c>
      <c r="N117" s="6">
        <f t="shared" si="137"/>
        <v>0</v>
      </c>
      <c r="O117" s="23"/>
      <c r="P117" s="23"/>
    </row>
    <row r="118" spans="1:16" ht="24" hidden="1" customHeight="1" x14ac:dyDescent="0.3">
      <c r="A118" s="25" t="s">
        <v>66</v>
      </c>
      <c r="B118" s="26" t="s">
        <v>108</v>
      </c>
      <c r="C118" s="16" t="s">
        <v>25</v>
      </c>
      <c r="D118" s="1">
        <f>SUM(J118:N118)</f>
        <v>0</v>
      </c>
      <c r="E118" s="1"/>
      <c r="F118" s="1"/>
      <c r="G118" s="1"/>
      <c r="H118" s="1"/>
      <c r="I118" s="1"/>
      <c r="J118" s="1">
        <f t="shared" ref="J118" si="140">SUM(E118:I118)</f>
        <v>0</v>
      </c>
      <c r="K118" s="1"/>
      <c r="L118" s="1"/>
      <c r="M118" s="1"/>
      <c r="N118" s="1"/>
      <c r="O118" s="22" t="s">
        <v>5</v>
      </c>
      <c r="P118" s="22">
        <v>11</v>
      </c>
    </row>
    <row r="119" spans="1:16" ht="24" hidden="1" x14ac:dyDescent="0.3">
      <c r="A119" s="25"/>
      <c r="B119" s="26"/>
      <c r="C119" s="16" t="s">
        <v>24</v>
      </c>
      <c r="D119" s="1">
        <f t="shared" ref="D119:D121" si="141">SUM(J119:N119)</f>
        <v>1495082.95</v>
      </c>
      <c r="E119" s="1">
        <v>0</v>
      </c>
      <c r="F119" s="1">
        <v>1495082.95</v>
      </c>
      <c r="G119" s="1">
        <v>0</v>
      </c>
      <c r="H119" s="1">
        <v>0</v>
      </c>
      <c r="I119" s="1">
        <v>0</v>
      </c>
      <c r="J119" s="1">
        <f t="shared" si="97"/>
        <v>1495082.95</v>
      </c>
      <c r="K119" s="1">
        <v>0</v>
      </c>
      <c r="L119" s="1">
        <v>0</v>
      </c>
      <c r="M119" s="1">
        <v>0</v>
      </c>
      <c r="N119" s="1">
        <v>0</v>
      </c>
      <c r="O119" s="27"/>
      <c r="P119" s="27"/>
    </row>
    <row r="120" spans="1:16" ht="24" hidden="1" x14ac:dyDescent="0.3">
      <c r="A120" s="25"/>
      <c r="B120" s="26"/>
      <c r="C120" s="16" t="s">
        <v>146</v>
      </c>
      <c r="D120" s="1">
        <f t="shared" si="141"/>
        <v>78688.58</v>
      </c>
      <c r="E120" s="1">
        <v>0</v>
      </c>
      <c r="F120" s="1">
        <v>78688.58</v>
      </c>
      <c r="G120" s="1">
        <v>0</v>
      </c>
      <c r="H120" s="1">
        <v>0</v>
      </c>
      <c r="I120" s="1">
        <v>0</v>
      </c>
      <c r="J120" s="1">
        <f t="shared" si="97"/>
        <v>78688.58</v>
      </c>
      <c r="K120" s="1">
        <v>0</v>
      </c>
      <c r="L120" s="1">
        <v>0</v>
      </c>
      <c r="M120" s="1">
        <v>0</v>
      </c>
      <c r="N120" s="1">
        <v>0</v>
      </c>
      <c r="O120" s="27"/>
      <c r="P120" s="27"/>
    </row>
    <row r="121" spans="1:16" ht="24" hidden="1" x14ac:dyDescent="0.3">
      <c r="A121" s="25"/>
      <c r="B121" s="26"/>
      <c r="C121" s="16" t="s">
        <v>23</v>
      </c>
      <c r="D121" s="1">
        <f t="shared" si="141"/>
        <v>0</v>
      </c>
      <c r="E121" s="1"/>
      <c r="F121" s="1"/>
      <c r="G121" s="1"/>
      <c r="H121" s="1"/>
      <c r="I121" s="1"/>
      <c r="J121" s="1">
        <f t="shared" si="97"/>
        <v>0</v>
      </c>
      <c r="K121" s="1"/>
      <c r="L121" s="1"/>
      <c r="M121" s="1"/>
      <c r="N121" s="1"/>
      <c r="O121" s="27"/>
      <c r="P121" s="27"/>
    </row>
    <row r="122" spans="1:16" hidden="1" x14ac:dyDescent="0.3">
      <c r="A122" s="25"/>
      <c r="B122" s="26"/>
      <c r="C122" s="8" t="s">
        <v>26</v>
      </c>
      <c r="D122" s="6">
        <f>SUM(D118:D121)</f>
        <v>1573771.53</v>
      </c>
      <c r="E122" s="6">
        <f t="shared" ref="E122:N122" si="142">SUM(E118:E121)</f>
        <v>0</v>
      </c>
      <c r="F122" s="6">
        <f t="shared" si="142"/>
        <v>1573771.53</v>
      </c>
      <c r="G122" s="6">
        <f t="shared" si="142"/>
        <v>0</v>
      </c>
      <c r="H122" s="6">
        <f t="shared" si="142"/>
        <v>0</v>
      </c>
      <c r="I122" s="6">
        <f t="shared" si="142"/>
        <v>0</v>
      </c>
      <c r="J122" s="6">
        <f t="shared" ref="J122" si="143">SUM(J118:J121)</f>
        <v>1573771.53</v>
      </c>
      <c r="K122" s="6">
        <f t="shared" si="142"/>
        <v>0</v>
      </c>
      <c r="L122" s="6">
        <f t="shared" si="142"/>
        <v>0</v>
      </c>
      <c r="M122" s="6">
        <f t="shared" ref="M122" si="144">SUM(M118:M121)</f>
        <v>0</v>
      </c>
      <c r="N122" s="6">
        <f t="shared" si="142"/>
        <v>0</v>
      </c>
      <c r="O122" s="23"/>
      <c r="P122" s="23"/>
    </row>
    <row r="123" spans="1:16" ht="24" hidden="1" customHeight="1" x14ac:dyDescent="0.3">
      <c r="A123" s="25" t="s">
        <v>68</v>
      </c>
      <c r="B123" s="26" t="s">
        <v>67</v>
      </c>
      <c r="C123" s="16" t="s">
        <v>25</v>
      </c>
      <c r="D123" s="1">
        <f>SUM(J123:N123)</f>
        <v>0</v>
      </c>
      <c r="E123" s="1"/>
      <c r="F123" s="1"/>
      <c r="G123" s="1"/>
      <c r="H123" s="1"/>
      <c r="I123" s="1"/>
      <c r="J123" s="1">
        <f t="shared" ref="J123" si="145">SUM(E123:I123)</f>
        <v>0</v>
      </c>
      <c r="K123" s="1"/>
      <c r="L123" s="1"/>
      <c r="M123" s="1"/>
      <c r="N123" s="1"/>
      <c r="O123" s="22" t="s">
        <v>5</v>
      </c>
      <c r="P123" s="22">
        <v>11</v>
      </c>
    </row>
    <row r="124" spans="1:16" ht="24" hidden="1" x14ac:dyDescent="0.3">
      <c r="A124" s="25"/>
      <c r="B124" s="26"/>
      <c r="C124" s="16" t="s">
        <v>24</v>
      </c>
      <c r="D124" s="1">
        <f t="shared" ref="D124:D126" si="146">SUM(J124:N124)</f>
        <v>3099668.4</v>
      </c>
      <c r="E124" s="1">
        <v>0</v>
      </c>
      <c r="F124" s="1">
        <v>0</v>
      </c>
      <c r="G124" s="1">
        <v>0</v>
      </c>
      <c r="H124" s="1">
        <v>3099668.4</v>
      </c>
      <c r="I124" s="1">
        <v>0</v>
      </c>
      <c r="J124" s="1">
        <f t="shared" si="97"/>
        <v>3099668.4</v>
      </c>
      <c r="K124" s="1">
        <v>0</v>
      </c>
      <c r="L124" s="1">
        <v>0</v>
      </c>
      <c r="M124" s="1">
        <v>0</v>
      </c>
      <c r="N124" s="1">
        <v>0</v>
      </c>
      <c r="O124" s="27"/>
      <c r="P124" s="27"/>
    </row>
    <row r="125" spans="1:16" ht="24" hidden="1" x14ac:dyDescent="0.3">
      <c r="A125" s="25"/>
      <c r="B125" s="26"/>
      <c r="C125" s="16" t="s">
        <v>146</v>
      </c>
      <c r="D125" s="1">
        <f t="shared" si="146"/>
        <v>163140.43999999997</v>
      </c>
      <c r="E125" s="1">
        <v>0</v>
      </c>
      <c r="F125" s="1">
        <v>0</v>
      </c>
      <c r="G125" s="1">
        <v>0</v>
      </c>
      <c r="H125" s="1">
        <v>163140.43999999997</v>
      </c>
      <c r="I125" s="1">
        <v>0</v>
      </c>
      <c r="J125" s="1">
        <f t="shared" si="97"/>
        <v>163140.43999999997</v>
      </c>
      <c r="K125" s="1">
        <v>0</v>
      </c>
      <c r="L125" s="1">
        <v>0</v>
      </c>
      <c r="M125" s="1">
        <v>0</v>
      </c>
      <c r="N125" s="1">
        <v>0</v>
      </c>
      <c r="O125" s="27"/>
      <c r="P125" s="27"/>
    </row>
    <row r="126" spans="1:16" ht="24" hidden="1" x14ac:dyDescent="0.3">
      <c r="A126" s="25"/>
      <c r="B126" s="26"/>
      <c r="C126" s="16" t="s">
        <v>23</v>
      </c>
      <c r="D126" s="1">
        <f t="shared" si="146"/>
        <v>0</v>
      </c>
      <c r="E126" s="1"/>
      <c r="F126" s="1"/>
      <c r="G126" s="1"/>
      <c r="H126" s="1"/>
      <c r="I126" s="1"/>
      <c r="J126" s="1">
        <f t="shared" si="97"/>
        <v>0</v>
      </c>
      <c r="K126" s="1"/>
      <c r="L126" s="1"/>
      <c r="M126" s="1"/>
      <c r="N126" s="1"/>
      <c r="O126" s="27"/>
      <c r="P126" s="27"/>
    </row>
    <row r="127" spans="1:16" hidden="1" x14ac:dyDescent="0.3">
      <c r="A127" s="25"/>
      <c r="B127" s="26"/>
      <c r="C127" s="8" t="s">
        <v>26</v>
      </c>
      <c r="D127" s="6">
        <f>SUM(D123:D126)</f>
        <v>3262808.84</v>
      </c>
      <c r="E127" s="6">
        <f t="shared" ref="E127:N127" si="147">SUM(E123:E126)</f>
        <v>0</v>
      </c>
      <c r="F127" s="6">
        <f t="shared" si="147"/>
        <v>0</v>
      </c>
      <c r="G127" s="6">
        <f t="shared" si="147"/>
        <v>0</v>
      </c>
      <c r="H127" s="6">
        <f t="shared" si="147"/>
        <v>3262808.84</v>
      </c>
      <c r="I127" s="6">
        <f t="shared" si="147"/>
        <v>0</v>
      </c>
      <c r="J127" s="6">
        <f t="shared" ref="J127" si="148">SUM(J123:J126)</f>
        <v>3262808.84</v>
      </c>
      <c r="K127" s="6">
        <f t="shared" si="147"/>
        <v>0</v>
      </c>
      <c r="L127" s="6">
        <f t="shared" si="147"/>
        <v>0</v>
      </c>
      <c r="M127" s="6">
        <f t="shared" ref="M127" si="149">SUM(M123:M126)</f>
        <v>0</v>
      </c>
      <c r="N127" s="6">
        <f t="shared" si="147"/>
        <v>0</v>
      </c>
      <c r="O127" s="23"/>
      <c r="P127" s="23"/>
    </row>
    <row r="128" spans="1:16" ht="24" hidden="1" customHeight="1" x14ac:dyDescent="0.3">
      <c r="A128" s="25" t="s">
        <v>109</v>
      </c>
      <c r="B128" s="26" t="s">
        <v>69</v>
      </c>
      <c r="C128" s="16" t="s">
        <v>25</v>
      </c>
      <c r="D128" s="1">
        <f>SUM(J128:N128)</f>
        <v>0</v>
      </c>
      <c r="E128" s="1"/>
      <c r="F128" s="1"/>
      <c r="G128" s="1"/>
      <c r="H128" s="1"/>
      <c r="I128" s="1"/>
      <c r="J128" s="1">
        <f t="shared" ref="J128" si="150">SUM(E128:I128)</f>
        <v>0</v>
      </c>
      <c r="K128" s="1"/>
      <c r="L128" s="1"/>
      <c r="M128" s="1"/>
      <c r="N128" s="1"/>
      <c r="O128" s="22" t="s">
        <v>5</v>
      </c>
      <c r="P128" s="22">
        <v>11</v>
      </c>
    </row>
    <row r="129" spans="1:16" ht="24" hidden="1" x14ac:dyDescent="0.3">
      <c r="A129" s="25"/>
      <c r="B129" s="26"/>
      <c r="C129" s="16" t="s">
        <v>24</v>
      </c>
      <c r="D129" s="1">
        <f t="shared" ref="D129:D131" si="151">SUM(J129:N129)</f>
        <v>2790331.6</v>
      </c>
      <c r="E129" s="1">
        <v>0</v>
      </c>
      <c r="F129" s="1">
        <v>0</v>
      </c>
      <c r="G129" s="1">
        <v>0</v>
      </c>
      <c r="H129" s="1">
        <f>2791478.44-1146.84</f>
        <v>2790331.6</v>
      </c>
      <c r="I129" s="1">
        <v>0</v>
      </c>
      <c r="J129" s="1">
        <f t="shared" si="97"/>
        <v>2790331.6</v>
      </c>
      <c r="K129" s="1">
        <v>0</v>
      </c>
      <c r="L129" s="1">
        <v>0</v>
      </c>
      <c r="M129" s="1">
        <v>0</v>
      </c>
      <c r="N129" s="1">
        <v>0</v>
      </c>
      <c r="O129" s="27"/>
      <c r="P129" s="27"/>
    </row>
    <row r="130" spans="1:16" ht="24" hidden="1" x14ac:dyDescent="0.3">
      <c r="A130" s="25"/>
      <c r="B130" s="26"/>
      <c r="C130" s="16" t="s">
        <v>146</v>
      </c>
      <c r="D130" s="1">
        <f t="shared" si="151"/>
        <v>146859.56000000003</v>
      </c>
      <c r="E130" s="1">
        <v>0</v>
      </c>
      <c r="F130" s="1">
        <v>0</v>
      </c>
      <c r="G130" s="1">
        <v>0</v>
      </c>
      <c r="H130" s="1">
        <f>146919.92-60.36</f>
        <v>146859.56000000003</v>
      </c>
      <c r="I130" s="1">
        <v>0</v>
      </c>
      <c r="J130" s="1">
        <f t="shared" si="97"/>
        <v>146859.56000000003</v>
      </c>
      <c r="K130" s="1">
        <v>0</v>
      </c>
      <c r="L130" s="1">
        <v>0</v>
      </c>
      <c r="M130" s="1">
        <v>0</v>
      </c>
      <c r="N130" s="1">
        <v>0</v>
      </c>
      <c r="O130" s="27"/>
      <c r="P130" s="27"/>
    </row>
    <row r="131" spans="1:16" ht="24" hidden="1" x14ac:dyDescent="0.3">
      <c r="A131" s="25"/>
      <c r="B131" s="26"/>
      <c r="C131" s="16" t="s">
        <v>23</v>
      </c>
      <c r="D131" s="1">
        <f t="shared" si="151"/>
        <v>0</v>
      </c>
      <c r="E131" s="1"/>
      <c r="F131" s="1"/>
      <c r="G131" s="1"/>
      <c r="H131" s="1"/>
      <c r="I131" s="1"/>
      <c r="J131" s="1">
        <f t="shared" si="97"/>
        <v>0</v>
      </c>
      <c r="K131" s="1"/>
      <c r="L131" s="1"/>
      <c r="M131" s="1"/>
      <c r="N131" s="1"/>
      <c r="O131" s="27"/>
      <c r="P131" s="27"/>
    </row>
    <row r="132" spans="1:16" hidden="1" x14ac:dyDescent="0.3">
      <c r="A132" s="25"/>
      <c r="B132" s="26"/>
      <c r="C132" s="8" t="s">
        <v>26</v>
      </c>
      <c r="D132" s="6">
        <f>SUM(D128:D131)</f>
        <v>2937191.16</v>
      </c>
      <c r="E132" s="6">
        <f t="shared" ref="E132:N132" si="152">SUM(E128:E131)</f>
        <v>0</v>
      </c>
      <c r="F132" s="6">
        <f t="shared" si="152"/>
        <v>0</v>
      </c>
      <c r="G132" s="6">
        <f t="shared" si="152"/>
        <v>0</v>
      </c>
      <c r="H132" s="6">
        <f t="shared" si="152"/>
        <v>2937191.16</v>
      </c>
      <c r="I132" s="6">
        <f t="shared" si="152"/>
        <v>0</v>
      </c>
      <c r="J132" s="6">
        <f t="shared" ref="J132" si="153">SUM(J128:J131)</f>
        <v>2937191.16</v>
      </c>
      <c r="K132" s="6">
        <f t="shared" si="152"/>
        <v>0</v>
      </c>
      <c r="L132" s="6">
        <f t="shared" si="152"/>
        <v>0</v>
      </c>
      <c r="M132" s="6">
        <f t="shared" ref="M132" si="154">SUM(M128:M131)</f>
        <v>0</v>
      </c>
      <c r="N132" s="6">
        <f t="shared" si="152"/>
        <v>0</v>
      </c>
      <c r="O132" s="23"/>
      <c r="P132" s="23"/>
    </row>
    <row r="133" spans="1:16" ht="24" x14ac:dyDescent="0.3">
      <c r="A133" s="25" t="s">
        <v>46</v>
      </c>
      <c r="B133" s="26" t="s">
        <v>47</v>
      </c>
      <c r="C133" s="16" t="s">
        <v>25</v>
      </c>
      <c r="D133" s="1">
        <f>SUM(J133:N133)</f>
        <v>0</v>
      </c>
      <c r="E133" s="1"/>
      <c r="F133" s="1"/>
      <c r="G133" s="1"/>
      <c r="H133" s="1"/>
      <c r="I133" s="1"/>
      <c r="J133" s="1">
        <f t="shared" ref="J133" si="155">SUM(E133:I133)</f>
        <v>0</v>
      </c>
      <c r="K133" s="1"/>
      <c r="L133" s="1"/>
      <c r="M133" s="1"/>
      <c r="N133" s="1"/>
      <c r="O133" s="22" t="s">
        <v>5</v>
      </c>
      <c r="P133" s="22">
        <v>10</v>
      </c>
    </row>
    <row r="134" spans="1:16" ht="24" x14ac:dyDescent="0.3">
      <c r="A134" s="25"/>
      <c r="B134" s="26"/>
      <c r="C134" s="16" t="s">
        <v>24</v>
      </c>
      <c r="D134" s="1">
        <f t="shared" ref="D134:D136" si="156">SUM(J134:N134)</f>
        <v>141743.79999999999</v>
      </c>
      <c r="E134" s="1">
        <f>E139+E144</f>
        <v>141743.79999999999</v>
      </c>
      <c r="F134" s="1">
        <f t="shared" ref="F134:N135" si="157">F139+F144</f>
        <v>0</v>
      </c>
      <c r="G134" s="1">
        <f t="shared" si="157"/>
        <v>0</v>
      </c>
      <c r="H134" s="1">
        <f t="shared" si="157"/>
        <v>0</v>
      </c>
      <c r="I134" s="1">
        <f t="shared" si="157"/>
        <v>0</v>
      </c>
      <c r="J134" s="1">
        <f t="shared" si="97"/>
        <v>141743.79999999999</v>
      </c>
      <c r="K134" s="1">
        <f t="shared" si="157"/>
        <v>0</v>
      </c>
      <c r="L134" s="1">
        <f t="shared" si="157"/>
        <v>0</v>
      </c>
      <c r="M134" s="1">
        <f t="shared" ref="M134" si="158">M139+M144</f>
        <v>0</v>
      </c>
      <c r="N134" s="1">
        <f t="shared" si="157"/>
        <v>0</v>
      </c>
      <c r="O134" s="27"/>
      <c r="P134" s="27"/>
    </row>
    <row r="135" spans="1:16" ht="24" x14ac:dyDescent="0.3">
      <c r="A135" s="25"/>
      <c r="B135" s="26"/>
      <c r="C135" s="16" t="s">
        <v>146</v>
      </c>
      <c r="D135" s="1">
        <f t="shared" si="156"/>
        <v>7460.2</v>
      </c>
      <c r="E135" s="1">
        <f>E140+E145</f>
        <v>7460.2</v>
      </c>
      <c r="F135" s="1">
        <f t="shared" si="157"/>
        <v>0</v>
      </c>
      <c r="G135" s="1">
        <f t="shared" si="157"/>
        <v>0</v>
      </c>
      <c r="H135" s="1">
        <f t="shared" si="157"/>
        <v>0</v>
      </c>
      <c r="I135" s="1">
        <f t="shared" si="157"/>
        <v>0</v>
      </c>
      <c r="J135" s="1">
        <f t="shared" si="97"/>
        <v>7460.2</v>
      </c>
      <c r="K135" s="1">
        <f t="shared" si="157"/>
        <v>0</v>
      </c>
      <c r="L135" s="1">
        <f t="shared" si="157"/>
        <v>0</v>
      </c>
      <c r="M135" s="1">
        <f t="shared" ref="M135" si="159">M140+M145</f>
        <v>0</v>
      </c>
      <c r="N135" s="1">
        <f t="shared" si="157"/>
        <v>0</v>
      </c>
      <c r="O135" s="27"/>
      <c r="P135" s="27"/>
    </row>
    <row r="136" spans="1:16" ht="24" x14ac:dyDescent="0.3">
      <c r="A136" s="25"/>
      <c r="B136" s="26"/>
      <c r="C136" s="16" t="s">
        <v>23</v>
      </c>
      <c r="D136" s="1">
        <f t="shared" si="156"/>
        <v>0</v>
      </c>
      <c r="E136" s="1"/>
      <c r="F136" s="1"/>
      <c r="G136" s="1"/>
      <c r="H136" s="1"/>
      <c r="I136" s="1"/>
      <c r="J136" s="1">
        <f t="shared" si="97"/>
        <v>0</v>
      </c>
      <c r="K136" s="1"/>
      <c r="L136" s="1"/>
      <c r="M136" s="1"/>
      <c r="N136" s="1"/>
      <c r="O136" s="27"/>
      <c r="P136" s="27"/>
    </row>
    <row r="137" spans="1:16" x14ac:dyDescent="0.3">
      <c r="A137" s="25"/>
      <c r="B137" s="26"/>
      <c r="C137" s="8" t="s">
        <v>26</v>
      </c>
      <c r="D137" s="6">
        <f>SUM(D133:D136)</f>
        <v>149204</v>
      </c>
      <c r="E137" s="6">
        <f t="shared" ref="E137:N137" si="160">SUM(E133:E136)</f>
        <v>149204</v>
      </c>
      <c r="F137" s="6">
        <f t="shared" si="160"/>
        <v>0</v>
      </c>
      <c r="G137" s="6">
        <f t="shared" si="160"/>
        <v>0</v>
      </c>
      <c r="H137" s="6">
        <f t="shared" si="160"/>
        <v>0</v>
      </c>
      <c r="I137" s="6">
        <f t="shared" si="160"/>
        <v>0</v>
      </c>
      <c r="J137" s="6">
        <f t="shared" ref="J137" si="161">SUM(J133:J136)</f>
        <v>149204</v>
      </c>
      <c r="K137" s="6">
        <f t="shared" si="160"/>
        <v>0</v>
      </c>
      <c r="L137" s="6">
        <f t="shared" si="160"/>
        <v>0</v>
      </c>
      <c r="M137" s="6">
        <f t="shared" ref="M137" si="162">SUM(M133:M136)</f>
        <v>0</v>
      </c>
      <c r="N137" s="6">
        <f t="shared" si="160"/>
        <v>0</v>
      </c>
      <c r="O137" s="23"/>
      <c r="P137" s="23"/>
    </row>
    <row r="138" spans="1:16" ht="24" hidden="1" x14ac:dyDescent="0.3">
      <c r="A138" s="25" t="s">
        <v>48</v>
      </c>
      <c r="B138" s="26" t="s">
        <v>49</v>
      </c>
      <c r="C138" s="16" t="s">
        <v>25</v>
      </c>
      <c r="D138" s="1">
        <f>SUM(J138:N138)</f>
        <v>0</v>
      </c>
      <c r="E138" s="1"/>
      <c r="F138" s="1"/>
      <c r="G138" s="1"/>
      <c r="H138" s="1"/>
      <c r="I138" s="1"/>
      <c r="J138" s="1">
        <f t="shared" ref="J138" si="163">SUM(E138:I138)</f>
        <v>0</v>
      </c>
      <c r="K138" s="1"/>
      <c r="L138" s="1"/>
      <c r="M138" s="1"/>
      <c r="N138" s="1"/>
      <c r="O138" s="22" t="s">
        <v>5</v>
      </c>
      <c r="P138" s="22">
        <v>10</v>
      </c>
    </row>
    <row r="139" spans="1:16" ht="24" hidden="1" x14ac:dyDescent="0.3">
      <c r="A139" s="25"/>
      <c r="B139" s="26"/>
      <c r="C139" s="16" t="s">
        <v>24</v>
      </c>
      <c r="D139" s="1">
        <f t="shared" ref="D139:D141" si="164">SUM(J139:N139)</f>
        <v>63650</v>
      </c>
      <c r="E139" s="1">
        <v>63650</v>
      </c>
      <c r="F139" s="1">
        <v>0</v>
      </c>
      <c r="G139" s="1">
        <v>0</v>
      </c>
      <c r="H139" s="1">
        <v>0</v>
      </c>
      <c r="I139" s="1">
        <v>0</v>
      </c>
      <c r="J139" s="1">
        <f t="shared" si="97"/>
        <v>63650</v>
      </c>
      <c r="K139" s="1">
        <v>0</v>
      </c>
      <c r="L139" s="1">
        <v>0</v>
      </c>
      <c r="M139" s="1">
        <v>0</v>
      </c>
      <c r="N139" s="1">
        <v>0</v>
      </c>
      <c r="O139" s="27"/>
      <c r="P139" s="27"/>
    </row>
    <row r="140" spans="1:16" ht="24" hidden="1" x14ac:dyDescent="0.3">
      <c r="A140" s="25"/>
      <c r="B140" s="26"/>
      <c r="C140" s="16" t="s">
        <v>146</v>
      </c>
      <c r="D140" s="1">
        <f t="shared" si="164"/>
        <v>3350</v>
      </c>
      <c r="E140" s="1">
        <v>3350</v>
      </c>
      <c r="F140" s="1">
        <v>0</v>
      </c>
      <c r="G140" s="1">
        <v>0</v>
      </c>
      <c r="H140" s="1">
        <v>0</v>
      </c>
      <c r="I140" s="1">
        <v>0</v>
      </c>
      <c r="J140" s="1">
        <f t="shared" si="97"/>
        <v>3350</v>
      </c>
      <c r="K140" s="1">
        <v>0</v>
      </c>
      <c r="L140" s="1">
        <v>0</v>
      </c>
      <c r="M140" s="1">
        <v>0</v>
      </c>
      <c r="N140" s="1">
        <v>0</v>
      </c>
      <c r="O140" s="27"/>
      <c r="P140" s="27"/>
    </row>
    <row r="141" spans="1:16" ht="24" hidden="1" x14ac:dyDescent="0.3">
      <c r="A141" s="25"/>
      <c r="B141" s="26"/>
      <c r="C141" s="16" t="s">
        <v>23</v>
      </c>
      <c r="D141" s="1">
        <f t="shared" si="164"/>
        <v>0</v>
      </c>
      <c r="E141" s="1"/>
      <c r="F141" s="1"/>
      <c r="G141" s="1"/>
      <c r="H141" s="1"/>
      <c r="I141" s="1"/>
      <c r="J141" s="1">
        <f t="shared" si="97"/>
        <v>0</v>
      </c>
      <c r="K141" s="1"/>
      <c r="L141" s="1"/>
      <c r="M141" s="1"/>
      <c r="N141" s="1"/>
      <c r="O141" s="27"/>
      <c r="P141" s="27"/>
    </row>
    <row r="142" spans="1:16" hidden="1" x14ac:dyDescent="0.3">
      <c r="A142" s="25"/>
      <c r="B142" s="26"/>
      <c r="C142" s="8" t="s">
        <v>26</v>
      </c>
      <c r="D142" s="6">
        <f>SUM(D138:D141)</f>
        <v>67000</v>
      </c>
      <c r="E142" s="6">
        <f t="shared" ref="E142:N142" si="165">SUM(E138:E141)</f>
        <v>67000</v>
      </c>
      <c r="F142" s="6">
        <f t="shared" si="165"/>
        <v>0</v>
      </c>
      <c r="G142" s="6">
        <f t="shared" si="165"/>
        <v>0</v>
      </c>
      <c r="H142" s="6">
        <f t="shared" si="165"/>
        <v>0</v>
      </c>
      <c r="I142" s="6">
        <f t="shared" si="165"/>
        <v>0</v>
      </c>
      <c r="J142" s="6">
        <f t="shared" ref="J142" si="166">SUM(J138:J141)</f>
        <v>67000</v>
      </c>
      <c r="K142" s="6">
        <f t="shared" si="165"/>
        <v>0</v>
      </c>
      <c r="L142" s="6">
        <f t="shared" si="165"/>
        <v>0</v>
      </c>
      <c r="M142" s="6">
        <f t="shared" ref="M142" si="167">SUM(M138:M141)</f>
        <v>0</v>
      </c>
      <c r="N142" s="6">
        <f t="shared" si="165"/>
        <v>0</v>
      </c>
      <c r="O142" s="23"/>
      <c r="P142" s="23"/>
    </row>
    <row r="143" spans="1:16" ht="24" hidden="1" x14ac:dyDescent="0.3">
      <c r="A143" s="25" t="s">
        <v>82</v>
      </c>
      <c r="B143" s="26" t="s">
        <v>83</v>
      </c>
      <c r="C143" s="16" t="s">
        <v>25</v>
      </c>
      <c r="D143" s="1">
        <f>SUM(J143:N143)</f>
        <v>0</v>
      </c>
      <c r="E143" s="1"/>
      <c r="F143" s="1"/>
      <c r="G143" s="1"/>
      <c r="H143" s="1"/>
      <c r="I143" s="1"/>
      <c r="J143" s="1">
        <f t="shared" ref="J143:J206" si="168">SUM(E143:I143)</f>
        <v>0</v>
      </c>
      <c r="K143" s="1"/>
      <c r="L143" s="1"/>
      <c r="M143" s="1"/>
      <c r="N143" s="1"/>
      <c r="O143" s="22" t="s">
        <v>5</v>
      </c>
      <c r="P143" s="22">
        <v>10</v>
      </c>
    </row>
    <row r="144" spans="1:16" ht="24" hidden="1" x14ac:dyDescent="0.3">
      <c r="A144" s="25"/>
      <c r="B144" s="26"/>
      <c r="C144" s="16" t="s">
        <v>24</v>
      </c>
      <c r="D144" s="1">
        <f t="shared" ref="D144:D146" si="169">SUM(J144:N144)</f>
        <v>78093.8</v>
      </c>
      <c r="E144" s="1">
        <v>78093.8</v>
      </c>
      <c r="F144" s="1">
        <v>0</v>
      </c>
      <c r="G144" s="1">
        <v>0</v>
      </c>
      <c r="H144" s="1">
        <v>0</v>
      </c>
      <c r="I144" s="1">
        <v>0</v>
      </c>
      <c r="J144" s="1">
        <f t="shared" si="168"/>
        <v>78093.8</v>
      </c>
      <c r="K144" s="1">
        <v>0</v>
      </c>
      <c r="L144" s="1">
        <v>0</v>
      </c>
      <c r="M144" s="1">
        <v>0</v>
      </c>
      <c r="N144" s="1">
        <v>0</v>
      </c>
      <c r="O144" s="27"/>
      <c r="P144" s="27"/>
    </row>
    <row r="145" spans="1:16" ht="24" hidden="1" x14ac:dyDescent="0.3">
      <c r="A145" s="25"/>
      <c r="B145" s="26"/>
      <c r="C145" s="16" t="s">
        <v>146</v>
      </c>
      <c r="D145" s="1">
        <f t="shared" si="169"/>
        <v>4110.2</v>
      </c>
      <c r="E145" s="1">
        <v>4110.2</v>
      </c>
      <c r="F145" s="1">
        <v>0</v>
      </c>
      <c r="G145" s="1">
        <v>0</v>
      </c>
      <c r="H145" s="1">
        <v>0</v>
      </c>
      <c r="I145" s="1">
        <v>0</v>
      </c>
      <c r="J145" s="1">
        <f t="shared" si="168"/>
        <v>4110.2</v>
      </c>
      <c r="K145" s="1">
        <v>0</v>
      </c>
      <c r="L145" s="1">
        <v>0</v>
      </c>
      <c r="M145" s="1">
        <v>0</v>
      </c>
      <c r="N145" s="1">
        <v>0</v>
      </c>
      <c r="O145" s="27"/>
      <c r="P145" s="27"/>
    </row>
    <row r="146" spans="1:16" ht="24" hidden="1" x14ac:dyDescent="0.3">
      <c r="A146" s="25"/>
      <c r="B146" s="26"/>
      <c r="C146" s="16" t="s">
        <v>23</v>
      </c>
      <c r="D146" s="1">
        <f t="shared" si="169"/>
        <v>0</v>
      </c>
      <c r="E146" s="1"/>
      <c r="F146" s="1"/>
      <c r="G146" s="1"/>
      <c r="H146" s="1"/>
      <c r="I146" s="1"/>
      <c r="J146" s="1">
        <f t="shared" si="168"/>
        <v>0</v>
      </c>
      <c r="K146" s="1"/>
      <c r="L146" s="1"/>
      <c r="M146" s="1"/>
      <c r="N146" s="1"/>
      <c r="O146" s="27"/>
      <c r="P146" s="27"/>
    </row>
    <row r="147" spans="1:16" hidden="1" x14ac:dyDescent="0.3">
      <c r="A147" s="25"/>
      <c r="B147" s="26"/>
      <c r="C147" s="8" t="s">
        <v>26</v>
      </c>
      <c r="D147" s="6">
        <f>SUM(D143:D146)</f>
        <v>82204</v>
      </c>
      <c r="E147" s="6">
        <f t="shared" ref="E147:N147" si="170">SUM(E143:E146)</f>
        <v>82204</v>
      </c>
      <c r="F147" s="6">
        <f t="shared" si="170"/>
        <v>0</v>
      </c>
      <c r="G147" s="6">
        <f t="shared" si="170"/>
        <v>0</v>
      </c>
      <c r="H147" s="6">
        <f t="shared" si="170"/>
        <v>0</v>
      </c>
      <c r="I147" s="6">
        <f t="shared" si="170"/>
        <v>0</v>
      </c>
      <c r="J147" s="6">
        <f t="shared" ref="J147" si="171">SUM(J143:J146)</f>
        <v>82204</v>
      </c>
      <c r="K147" s="6">
        <f t="shared" si="170"/>
        <v>0</v>
      </c>
      <c r="L147" s="6">
        <f t="shared" si="170"/>
        <v>0</v>
      </c>
      <c r="M147" s="6">
        <f t="shared" ref="M147" si="172">SUM(M143:M146)</f>
        <v>0</v>
      </c>
      <c r="N147" s="6">
        <f t="shared" si="170"/>
        <v>0</v>
      </c>
      <c r="O147" s="23"/>
      <c r="P147" s="23"/>
    </row>
    <row r="148" spans="1:16" ht="24" x14ac:dyDescent="0.3">
      <c r="A148" s="25" t="s">
        <v>73</v>
      </c>
      <c r="B148" s="26" t="s">
        <v>57</v>
      </c>
      <c r="C148" s="16" t="s">
        <v>25</v>
      </c>
      <c r="D148" s="1">
        <f>SUM(J148:N148)</f>
        <v>0</v>
      </c>
      <c r="E148" s="1"/>
      <c r="F148" s="1"/>
      <c r="G148" s="1"/>
      <c r="H148" s="1"/>
      <c r="I148" s="1"/>
      <c r="J148" s="1">
        <f t="shared" ref="J148" si="173">SUM(E148:I148)</f>
        <v>0</v>
      </c>
      <c r="K148" s="1"/>
      <c r="L148" s="1"/>
      <c r="M148" s="1"/>
      <c r="N148" s="1"/>
      <c r="O148" s="22" t="s">
        <v>5</v>
      </c>
      <c r="P148" s="22">
        <v>12</v>
      </c>
    </row>
    <row r="149" spans="1:16" ht="24" x14ac:dyDescent="0.3">
      <c r="A149" s="25"/>
      <c r="B149" s="26"/>
      <c r="C149" s="16" t="s">
        <v>24</v>
      </c>
      <c r="D149" s="1">
        <f t="shared" ref="D149:D151" si="174">SUM(J149:N149)</f>
        <v>3653131</v>
      </c>
      <c r="E149" s="1">
        <f>E154+E159+E164+E169+E174+E179+E184+E189</f>
        <v>0</v>
      </c>
      <c r="F149" s="1">
        <f t="shared" ref="F149:N149" si="175">F154+F159+F164+F169+F174+F179+F184+F189</f>
        <v>1211631</v>
      </c>
      <c r="G149" s="1">
        <f t="shared" si="175"/>
        <v>1728999.9999999998</v>
      </c>
      <c r="H149" s="1">
        <f t="shared" si="175"/>
        <v>712500</v>
      </c>
      <c r="I149" s="1">
        <f t="shared" si="175"/>
        <v>0</v>
      </c>
      <c r="J149" s="1">
        <f t="shared" si="168"/>
        <v>3653131</v>
      </c>
      <c r="K149" s="1">
        <f t="shared" si="175"/>
        <v>0</v>
      </c>
      <c r="L149" s="1">
        <f t="shared" si="175"/>
        <v>0</v>
      </c>
      <c r="M149" s="1">
        <f t="shared" ref="M149" si="176">M154+M159+M164+M169+M174+M179+M184+M189</f>
        <v>0</v>
      </c>
      <c r="N149" s="1">
        <f t="shared" si="175"/>
        <v>0</v>
      </c>
      <c r="O149" s="27"/>
      <c r="P149" s="27"/>
    </row>
    <row r="150" spans="1:16" ht="24" x14ac:dyDescent="0.3">
      <c r="A150" s="25"/>
      <c r="B150" s="26"/>
      <c r="C150" s="16" t="s">
        <v>146</v>
      </c>
      <c r="D150" s="1">
        <f t="shared" si="174"/>
        <v>192270.05</v>
      </c>
      <c r="E150" s="1">
        <f>E155+E160+E165+E170+E175+E180+E185+E190</f>
        <v>0</v>
      </c>
      <c r="F150" s="1">
        <f t="shared" ref="F150:N150" si="177">F155+F160+F165+F170+F175+F180+F185+F190</f>
        <v>63770.049999999996</v>
      </c>
      <c r="G150" s="1">
        <f t="shared" si="177"/>
        <v>91000</v>
      </c>
      <c r="H150" s="1">
        <f t="shared" si="177"/>
        <v>37500</v>
      </c>
      <c r="I150" s="1">
        <f t="shared" si="177"/>
        <v>0</v>
      </c>
      <c r="J150" s="1">
        <f t="shared" si="168"/>
        <v>192270.05</v>
      </c>
      <c r="K150" s="1">
        <f t="shared" si="177"/>
        <v>0</v>
      </c>
      <c r="L150" s="1">
        <f t="shared" si="177"/>
        <v>0</v>
      </c>
      <c r="M150" s="1">
        <f t="shared" ref="M150" si="178">M155+M160+M165+M170+M175+M180+M185+M190</f>
        <v>0</v>
      </c>
      <c r="N150" s="1">
        <f t="shared" si="177"/>
        <v>0</v>
      </c>
      <c r="O150" s="27"/>
      <c r="P150" s="27"/>
    </row>
    <row r="151" spans="1:16" ht="24" x14ac:dyDescent="0.3">
      <c r="A151" s="25"/>
      <c r="B151" s="26"/>
      <c r="C151" s="16" t="s">
        <v>23</v>
      </c>
      <c r="D151" s="1">
        <f t="shared" si="174"/>
        <v>0</v>
      </c>
      <c r="E151" s="1"/>
      <c r="F151" s="1"/>
      <c r="G151" s="1"/>
      <c r="H151" s="1"/>
      <c r="I151" s="1"/>
      <c r="J151" s="1">
        <f t="shared" si="168"/>
        <v>0</v>
      </c>
      <c r="K151" s="1"/>
      <c r="L151" s="1"/>
      <c r="M151" s="1"/>
      <c r="N151" s="1"/>
      <c r="O151" s="27"/>
      <c r="P151" s="27"/>
    </row>
    <row r="152" spans="1:16" x14ac:dyDescent="0.3">
      <c r="A152" s="25"/>
      <c r="B152" s="26"/>
      <c r="C152" s="8" t="s">
        <v>26</v>
      </c>
      <c r="D152" s="6">
        <f>SUM(D148:D151)</f>
        <v>3845401.05</v>
      </c>
      <c r="E152" s="6">
        <f t="shared" ref="E152:N152" si="179">SUM(E148:E151)</f>
        <v>0</v>
      </c>
      <c r="F152" s="6">
        <f t="shared" si="179"/>
        <v>1275401.05</v>
      </c>
      <c r="G152" s="6">
        <f t="shared" si="179"/>
        <v>1819999.9999999998</v>
      </c>
      <c r="H152" s="6">
        <f t="shared" si="179"/>
        <v>750000</v>
      </c>
      <c r="I152" s="6">
        <f t="shared" si="179"/>
        <v>0</v>
      </c>
      <c r="J152" s="6">
        <f t="shared" ref="J152" si="180">SUM(J148:J151)</f>
        <v>3845401.05</v>
      </c>
      <c r="K152" s="6">
        <f t="shared" si="179"/>
        <v>0</v>
      </c>
      <c r="L152" s="6">
        <f t="shared" si="179"/>
        <v>0</v>
      </c>
      <c r="M152" s="6">
        <f t="shared" ref="M152" si="181">SUM(M148:M151)</f>
        <v>0</v>
      </c>
      <c r="N152" s="6">
        <f t="shared" si="179"/>
        <v>0</v>
      </c>
      <c r="O152" s="23"/>
      <c r="P152" s="23"/>
    </row>
    <row r="153" spans="1:16" ht="24" hidden="1" customHeight="1" x14ac:dyDescent="0.3">
      <c r="A153" s="25" t="s">
        <v>74</v>
      </c>
      <c r="B153" s="26" t="s">
        <v>86</v>
      </c>
      <c r="C153" s="16" t="s">
        <v>25</v>
      </c>
      <c r="D153" s="1">
        <f>SUM(J153:N153)</f>
        <v>0</v>
      </c>
      <c r="E153" s="1"/>
      <c r="F153" s="1"/>
      <c r="G153" s="1"/>
      <c r="H153" s="1"/>
      <c r="I153" s="1"/>
      <c r="J153" s="1">
        <f t="shared" ref="J153" si="182">SUM(E153:I153)</f>
        <v>0</v>
      </c>
      <c r="K153" s="1"/>
      <c r="L153" s="1"/>
      <c r="M153" s="1"/>
      <c r="N153" s="1"/>
      <c r="O153" s="22" t="s">
        <v>5</v>
      </c>
      <c r="P153" s="22">
        <v>12</v>
      </c>
    </row>
    <row r="154" spans="1:16" ht="24" hidden="1" x14ac:dyDescent="0.3">
      <c r="A154" s="25"/>
      <c r="B154" s="26"/>
      <c r="C154" s="16" t="s">
        <v>24</v>
      </c>
      <c r="D154" s="1">
        <f t="shared" ref="D154:D156" si="183">SUM(J154:N154)</f>
        <v>156763.56</v>
      </c>
      <c r="E154" s="1">
        <v>0</v>
      </c>
      <c r="F154" s="1">
        <v>72000</v>
      </c>
      <c r="G154" s="1">
        <v>0</v>
      </c>
      <c r="H154" s="1">
        <v>84763.56</v>
      </c>
      <c r="I154" s="1">
        <v>0</v>
      </c>
      <c r="J154" s="1">
        <f t="shared" si="168"/>
        <v>156763.56</v>
      </c>
      <c r="K154" s="1">
        <v>0</v>
      </c>
      <c r="L154" s="1">
        <v>0</v>
      </c>
      <c r="M154" s="1">
        <v>0</v>
      </c>
      <c r="N154" s="1">
        <v>0</v>
      </c>
      <c r="O154" s="27"/>
      <c r="P154" s="27"/>
    </row>
    <row r="155" spans="1:16" ht="24" hidden="1" x14ac:dyDescent="0.3">
      <c r="A155" s="25"/>
      <c r="B155" s="26"/>
      <c r="C155" s="16" t="s">
        <v>146</v>
      </c>
      <c r="D155" s="1">
        <f t="shared" si="183"/>
        <v>8250.7199999999993</v>
      </c>
      <c r="E155" s="1">
        <v>0</v>
      </c>
      <c r="F155" s="1">
        <v>3789.48</v>
      </c>
      <c r="G155" s="1">
        <v>0</v>
      </c>
      <c r="H155" s="1">
        <v>4461.24</v>
      </c>
      <c r="I155" s="1">
        <v>0</v>
      </c>
      <c r="J155" s="1">
        <f t="shared" si="168"/>
        <v>8250.7199999999993</v>
      </c>
      <c r="K155" s="1">
        <v>0</v>
      </c>
      <c r="L155" s="1">
        <v>0</v>
      </c>
      <c r="M155" s="1">
        <v>0</v>
      </c>
      <c r="N155" s="1">
        <v>0</v>
      </c>
      <c r="O155" s="27"/>
      <c r="P155" s="27"/>
    </row>
    <row r="156" spans="1:16" ht="24" hidden="1" x14ac:dyDescent="0.3">
      <c r="A156" s="25"/>
      <c r="B156" s="26"/>
      <c r="C156" s="16" t="s">
        <v>23</v>
      </c>
      <c r="D156" s="1">
        <f t="shared" si="183"/>
        <v>0</v>
      </c>
      <c r="E156" s="1"/>
      <c r="F156" s="1"/>
      <c r="G156" s="1"/>
      <c r="H156" s="1"/>
      <c r="I156" s="1"/>
      <c r="J156" s="1">
        <f t="shared" si="168"/>
        <v>0</v>
      </c>
      <c r="K156" s="1"/>
      <c r="L156" s="1"/>
      <c r="M156" s="1"/>
      <c r="N156" s="1"/>
      <c r="O156" s="27"/>
      <c r="P156" s="27"/>
    </row>
    <row r="157" spans="1:16" hidden="1" x14ac:dyDescent="0.3">
      <c r="A157" s="25"/>
      <c r="B157" s="26"/>
      <c r="C157" s="8" t="s">
        <v>26</v>
      </c>
      <c r="D157" s="6">
        <f>SUM(D153:D156)</f>
        <v>165014.28</v>
      </c>
      <c r="E157" s="6">
        <f t="shared" ref="E157:N157" si="184">SUM(E153:E156)</f>
        <v>0</v>
      </c>
      <c r="F157" s="6">
        <f t="shared" si="184"/>
        <v>75789.48</v>
      </c>
      <c r="G157" s="6">
        <f t="shared" si="184"/>
        <v>0</v>
      </c>
      <c r="H157" s="6">
        <f t="shared" si="184"/>
        <v>89224.8</v>
      </c>
      <c r="I157" s="6">
        <f t="shared" si="184"/>
        <v>0</v>
      </c>
      <c r="J157" s="6">
        <f t="shared" ref="J157" si="185">SUM(J153:J156)</f>
        <v>165014.28</v>
      </c>
      <c r="K157" s="6">
        <f t="shared" si="184"/>
        <v>0</v>
      </c>
      <c r="L157" s="6">
        <f t="shared" si="184"/>
        <v>0</v>
      </c>
      <c r="M157" s="6">
        <f t="shared" ref="M157" si="186">SUM(M153:M156)</f>
        <v>0</v>
      </c>
      <c r="N157" s="6">
        <f t="shared" si="184"/>
        <v>0</v>
      </c>
      <c r="O157" s="23"/>
      <c r="P157" s="23"/>
    </row>
    <row r="158" spans="1:16" ht="24" hidden="1" customHeight="1" x14ac:dyDescent="0.3">
      <c r="A158" s="25" t="s">
        <v>75</v>
      </c>
      <c r="B158" s="26" t="s">
        <v>87</v>
      </c>
      <c r="C158" s="16" t="s">
        <v>25</v>
      </c>
      <c r="D158" s="1">
        <f>SUM(J158:N158)</f>
        <v>0</v>
      </c>
      <c r="E158" s="1"/>
      <c r="F158" s="1"/>
      <c r="G158" s="1"/>
      <c r="H158" s="1"/>
      <c r="I158" s="1"/>
      <c r="J158" s="1">
        <f t="shared" ref="J158" si="187">SUM(E158:I158)</f>
        <v>0</v>
      </c>
      <c r="K158" s="1"/>
      <c r="L158" s="1"/>
      <c r="M158" s="1"/>
      <c r="N158" s="1"/>
      <c r="O158" s="22" t="s">
        <v>5</v>
      </c>
      <c r="P158" s="22">
        <v>12</v>
      </c>
    </row>
    <row r="159" spans="1:16" ht="24" hidden="1" x14ac:dyDescent="0.3">
      <c r="A159" s="25"/>
      <c r="B159" s="26"/>
      <c r="C159" s="16" t="s">
        <v>24</v>
      </c>
      <c r="D159" s="1">
        <f t="shared" ref="D159:D161" si="188">SUM(J159:N159)</f>
        <v>70000</v>
      </c>
      <c r="E159" s="1">
        <v>0</v>
      </c>
      <c r="F159" s="1">
        <v>70000</v>
      </c>
      <c r="G159" s="1">
        <v>0</v>
      </c>
      <c r="H159" s="1">
        <v>0</v>
      </c>
      <c r="I159" s="1">
        <v>0</v>
      </c>
      <c r="J159" s="1">
        <f t="shared" si="168"/>
        <v>70000</v>
      </c>
      <c r="K159" s="1">
        <v>0</v>
      </c>
      <c r="L159" s="1">
        <v>0</v>
      </c>
      <c r="M159" s="1">
        <v>0</v>
      </c>
      <c r="N159" s="1">
        <v>0</v>
      </c>
      <c r="O159" s="27"/>
      <c r="P159" s="27"/>
    </row>
    <row r="160" spans="1:16" ht="24" hidden="1" x14ac:dyDescent="0.3">
      <c r="A160" s="25"/>
      <c r="B160" s="26"/>
      <c r="C160" s="16" t="s">
        <v>146</v>
      </c>
      <c r="D160" s="1">
        <f t="shared" si="188"/>
        <v>3684.22</v>
      </c>
      <c r="E160" s="1">
        <v>0</v>
      </c>
      <c r="F160" s="1">
        <v>3684.22</v>
      </c>
      <c r="G160" s="1">
        <v>0</v>
      </c>
      <c r="H160" s="1">
        <v>0</v>
      </c>
      <c r="I160" s="1">
        <v>0</v>
      </c>
      <c r="J160" s="1">
        <f t="shared" si="168"/>
        <v>3684.22</v>
      </c>
      <c r="K160" s="1">
        <v>0</v>
      </c>
      <c r="L160" s="1">
        <v>0</v>
      </c>
      <c r="M160" s="1">
        <v>0</v>
      </c>
      <c r="N160" s="1">
        <v>0</v>
      </c>
      <c r="O160" s="27"/>
      <c r="P160" s="27"/>
    </row>
    <row r="161" spans="1:16" ht="24" hidden="1" x14ac:dyDescent="0.3">
      <c r="A161" s="25"/>
      <c r="B161" s="26"/>
      <c r="C161" s="16" t="s">
        <v>23</v>
      </c>
      <c r="D161" s="1">
        <f t="shared" si="188"/>
        <v>0</v>
      </c>
      <c r="E161" s="1"/>
      <c r="F161" s="1"/>
      <c r="G161" s="1"/>
      <c r="H161" s="1"/>
      <c r="I161" s="1"/>
      <c r="J161" s="1">
        <f t="shared" si="168"/>
        <v>0</v>
      </c>
      <c r="K161" s="1"/>
      <c r="L161" s="1"/>
      <c r="M161" s="1"/>
      <c r="N161" s="1"/>
      <c r="O161" s="27"/>
      <c r="P161" s="27"/>
    </row>
    <row r="162" spans="1:16" hidden="1" x14ac:dyDescent="0.3">
      <c r="A162" s="25"/>
      <c r="B162" s="26"/>
      <c r="C162" s="8" t="s">
        <v>26</v>
      </c>
      <c r="D162" s="6">
        <f>SUM(D158:D161)</f>
        <v>73684.22</v>
      </c>
      <c r="E162" s="6">
        <f t="shared" ref="E162:N162" si="189">SUM(E158:E161)</f>
        <v>0</v>
      </c>
      <c r="F162" s="6">
        <f t="shared" si="189"/>
        <v>73684.22</v>
      </c>
      <c r="G162" s="6">
        <f t="shared" si="189"/>
        <v>0</v>
      </c>
      <c r="H162" s="6">
        <f t="shared" si="189"/>
        <v>0</v>
      </c>
      <c r="I162" s="6">
        <f t="shared" si="189"/>
        <v>0</v>
      </c>
      <c r="J162" s="6">
        <f t="shared" ref="J162" si="190">SUM(J158:J161)</f>
        <v>73684.22</v>
      </c>
      <c r="K162" s="6">
        <f t="shared" si="189"/>
        <v>0</v>
      </c>
      <c r="L162" s="6">
        <f t="shared" si="189"/>
        <v>0</v>
      </c>
      <c r="M162" s="6">
        <f t="shared" ref="M162" si="191">SUM(M158:M161)</f>
        <v>0</v>
      </c>
      <c r="N162" s="6">
        <f t="shared" si="189"/>
        <v>0</v>
      </c>
      <c r="O162" s="23"/>
      <c r="P162" s="23"/>
    </row>
    <row r="163" spans="1:16" ht="24" hidden="1" customHeight="1" x14ac:dyDescent="0.3">
      <c r="A163" s="25" t="s">
        <v>76</v>
      </c>
      <c r="B163" s="26" t="s">
        <v>88</v>
      </c>
      <c r="C163" s="16" t="s">
        <v>25</v>
      </c>
      <c r="D163" s="1">
        <f>SUM(J163:N163)</f>
        <v>0</v>
      </c>
      <c r="E163" s="1"/>
      <c r="F163" s="1"/>
      <c r="G163" s="1"/>
      <c r="H163" s="1"/>
      <c r="I163" s="1"/>
      <c r="J163" s="1">
        <f t="shared" ref="J163" si="192">SUM(E163:I163)</f>
        <v>0</v>
      </c>
      <c r="K163" s="1"/>
      <c r="L163" s="1"/>
      <c r="M163" s="1"/>
      <c r="N163" s="1"/>
      <c r="O163" s="22" t="s">
        <v>5</v>
      </c>
      <c r="P163" s="22">
        <v>12</v>
      </c>
    </row>
    <row r="164" spans="1:16" ht="24" hidden="1" x14ac:dyDescent="0.3">
      <c r="A164" s="25"/>
      <c r="B164" s="26"/>
      <c r="C164" s="16" t="s">
        <v>24</v>
      </c>
      <c r="D164" s="1">
        <f t="shared" ref="D164:D166" si="193">SUM(J164:N164)</f>
        <v>794730.65999999992</v>
      </c>
      <c r="E164" s="1">
        <v>0</v>
      </c>
      <c r="F164" s="1">
        <v>500000</v>
      </c>
      <c r="G164" s="1">
        <v>294730.65999999997</v>
      </c>
      <c r="H164" s="1">
        <v>0</v>
      </c>
      <c r="I164" s="1">
        <v>0</v>
      </c>
      <c r="J164" s="1">
        <f t="shared" si="168"/>
        <v>794730.65999999992</v>
      </c>
      <c r="K164" s="1">
        <v>0</v>
      </c>
      <c r="L164" s="1">
        <v>0</v>
      </c>
      <c r="M164" s="1">
        <v>0</v>
      </c>
      <c r="N164" s="1">
        <v>0</v>
      </c>
      <c r="O164" s="27"/>
      <c r="P164" s="27"/>
    </row>
    <row r="165" spans="1:16" ht="24" hidden="1" x14ac:dyDescent="0.3">
      <c r="A165" s="25"/>
      <c r="B165" s="26"/>
      <c r="C165" s="16" t="s">
        <v>146</v>
      </c>
      <c r="D165" s="1">
        <f t="shared" si="193"/>
        <v>41827.919999999998</v>
      </c>
      <c r="E165" s="1">
        <v>0</v>
      </c>
      <c r="F165" s="1">
        <v>26315.78</v>
      </c>
      <c r="G165" s="1">
        <v>15512.14</v>
      </c>
      <c r="H165" s="1">
        <v>0</v>
      </c>
      <c r="I165" s="1">
        <v>0</v>
      </c>
      <c r="J165" s="1">
        <f t="shared" si="168"/>
        <v>41827.919999999998</v>
      </c>
      <c r="K165" s="1">
        <v>0</v>
      </c>
      <c r="L165" s="1">
        <v>0</v>
      </c>
      <c r="M165" s="1">
        <v>0</v>
      </c>
      <c r="N165" s="1">
        <v>0</v>
      </c>
      <c r="O165" s="27"/>
      <c r="P165" s="27"/>
    </row>
    <row r="166" spans="1:16" ht="24" hidden="1" x14ac:dyDescent="0.3">
      <c r="A166" s="25"/>
      <c r="B166" s="26"/>
      <c r="C166" s="16" t="s">
        <v>23</v>
      </c>
      <c r="D166" s="1">
        <f t="shared" si="193"/>
        <v>0</v>
      </c>
      <c r="E166" s="1"/>
      <c r="F166" s="1"/>
      <c r="G166" s="1"/>
      <c r="H166" s="1"/>
      <c r="I166" s="1"/>
      <c r="J166" s="1">
        <f t="shared" si="168"/>
        <v>0</v>
      </c>
      <c r="K166" s="1"/>
      <c r="L166" s="1"/>
      <c r="M166" s="1"/>
      <c r="N166" s="1"/>
      <c r="O166" s="27"/>
      <c r="P166" s="27"/>
    </row>
    <row r="167" spans="1:16" hidden="1" x14ac:dyDescent="0.3">
      <c r="A167" s="25"/>
      <c r="B167" s="26"/>
      <c r="C167" s="8" t="s">
        <v>26</v>
      </c>
      <c r="D167" s="6">
        <f>SUM(D163:D166)</f>
        <v>836558.58</v>
      </c>
      <c r="E167" s="6">
        <f t="shared" ref="E167:N167" si="194">SUM(E163:E166)</f>
        <v>0</v>
      </c>
      <c r="F167" s="6">
        <f t="shared" si="194"/>
        <v>526315.78</v>
      </c>
      <c r="G167" s="6">
        <f t="shared" si="194"/>
        <v>310242.8</v>
      </c>
      <c r="H167" s="6">
        <f t="shared" si="194"/>
        <v>0</v>
      </c>
      <c r="I167" s="6">
        <f t="shared" si="194"/>
        <v>0</v>
      </c>
      <c r="J167" s="6">
        <f t="shared" ref="J167" si="195">SUM(J163:J166)</f>
        <v>836558.58</v>
      </c>
      <c r="K167" s="6">
        <f t="shared" si="194"/>
        <v>0</v>
      </c>
      <c r="L167" s="6">
        <f t="shared" si="194"/>
        <v>0</v>
      </c>
      <c r="M167" s="6">
        <f t="shared" ref="M167" si="196">SUM(M163:M166)</f>
        <v>0</v>
      </c>
      <c r="N167" s="6">
        <f t="shared" si="194"/>
        <v>0</v>
      </c>
      <c r="O167" s="23"/>
      <c r="P167" s="23"/>
    </row>
    <row r="168" spans="1:16" ht="24" hidden="1" customHeight="1" x14ac:dyDescent="0.3">
      <c r="A168" s="25" t="s">
        <v>77</v>
      </c>
      <c r="B168" s="26" t="s">
        <v>89</v>
      </c>
      <c r="C168" s="16" t="s">
        <v>25</v>
      </c>
      <c r="D168" s="1">
        <f>SUM(J168:N168)</f>
        <v>0</v>
      </c>
      <c r="E168" s="1"/>
      <c r="F168" s="1"/>
      <c r="G168" s="1"/>
      <c r="H168" s="1"/>
      <c r="I168" s="1"/>
      <c r="J168" s="1">
        <f t="shared" ref="J168" si="197">SUM(E168:I168)</f>
        <v>0</v>
      </c>
      <c r="K168" s="1"/>
      <c r="L168" s="1"/>
      <c r="M168" s="1"/>
      <c r="N168" s="1"/>
      <c r="O168" s="22" t="s">
        <v>5</v>
      </c>
      <c r="P168" s="22">
        <v>12</v>
      </c>
    </row>
    <row r="169" spans="1:16" ht="24" hidden="1" x14ac:dyDescent="0.3">
      <c r="A169" s="25"/>
      <c r="B169" s="26"/>
      <c r="C169" s="16" t="s">
        <v>24</v>
      </c>
      <c r="D169" s="1">
        <f t="shared" ref="D169:D171" si="198">SUM(J169:N169)</f>
        <v>1197367.44</v>
      </c>
      <c r="E169" s="1">
        <v>0</v>
      </c>
      <c r="F169" s="1">
        <v>569631</v>
      </c>
      <c r="G169" s="1">
        <v>0</v>
      </c>
      <c r="H169" s="1">
        <v>627736.43999999994</v>
      </c>
      <c r="I169" s="1">
        <v>0</v>
      </c>
      <c r="J169" s="1">
        <f t="shared" si="168"/>
        <v>1197367.44</v>
      </c>
      <c r="K169" s="1">
        <v>0</v>
      </c>
      <c r="L169" s="1">
        <v>0</v>
      </c>
      <c r="M169" s="1">
        <v>0</v>
      </c>
      <c r="N169" s="1">
        <v>0</v>
      </c>
      <c r="O169" s="27"/>
      <c r="P169" s="27"/>
    </row>
    <row r="170" spans="1:16" ht="24" hidden="1" x14ac:dyDescent="0.3">
      <c r="A170" s="25"/>
      <c r="B170" s="26"/>
      <c r="C170" s="16" t="s">
        <v>146</v>
      </c>
      <c r="D170" s="1">
        <f t="shared" si="198"/>
        <v>63019.33</v>
      </c>
      <c r="E170" s="1">
        <v>0</v>
      </c>
      <c r="F170" s="1">
        <v>29980.57</v>
      </c>
      <c r="G170" s="1">
        <v>0</v>
      </c>
      <c r="H170" s="1">
        <v>33038.76</v>
      </c>
      <c r="I170" s="1">
        <v>0</v>
      </c>
      <c r="J170" s="1">
        <f t="shared" si="168"/>
        <v>63019.33</v>
      </c>
      <c r="K170" s="1">
        <v>0</v>
      </c>
      <c r="L170" s="1">
        <v>0</v>
      </c>
      <c r="M170" s="1">
        <v>0</v>
      </c>
      <c r="N170" s="1">
        <v>0</v>
      </c>
      <c r="O170" s="27"/>
      <c r="P170" s="27"/>
    </row>
    <row r="171" spans="1:16" ht="24" hidden="1" x14ac:dyDescent="0.3">
      <c r="A171" s="25"/>
      <c r="B171" s="26"/>
      <c r="C171" s="16" t="s">
        <v>23</v>
      </c>
      <c r="D171" s="1">
        <f t="shared" si="198"/>
        <v>0</v>
      </c>
      <c r="E171" s="1"/>
      <c r="F171" s="1"/>
      <c r="G171" s="1"/>
      <c r="H171" s="1"/>
      <c r="I171" s="1"/>
      <c r="J171" s="1">
        <f t="shared" si="168"/>
        <v>0</v>
      </c>
      <c r="K171" s="1"/>
      <c r="L171" s="1"/>
      <c r="M171" s="1"/>
      <c r="N171" s="1"/>
      <c r="O171" s="27"/>
      <c r="P171" s="27"/>
    </row>
    <row r="172" spans="1:16" hidden="1" x14ac:dyDescent="0.3">
      <c r="A172" s="25"/>
      <c r="B172" s="26"/>
      <c r="C172" s="8" t="s">
        <v>26</v>
      </c>
      <c r="D172" s="6">
        <f>SUM(D168:D171)</f>
        <v>1260386.77</v>
      </c>
      <c r="E172" s="6">
        <f t="shared" ref="E172:N172" si="199">SUM(E168:E171)</f>
        <v>0</v>
      </c>
      <c r="F172" s="6">
        <f t="shared" si="199"/>
        <v>599611.56999999995</v>
      </c>
      <c r="G172" s="6">
        <f t="shared" si="199"/>
        <v>0</v>
      </c>
      <c r="H172" s="6">
        <f t="shared" si="199"/>
        <v>660775.19999999995</v>
      </c>
      <c r="I172" s="6">
        <f t="shared" si="199"/>
        <v>0</v>
      </c>
      <c r="J172" s="6">
        <f t="shared" ref="J172" si="200">SUM(J168:J171)</f>
        <v>1260386.77</v>
      </c>
      <c r="K172" s="6">
        <f t="shared" si="199"/>
        <v>0</v>
      </c>
      <c r="L172" s="6">
        <f t="shared" si="199"/>
        <v>0</v>
      </c>
      <c r="M172" s="6">
        <f t="shared" ref="M172" si="201">SUM(M168:M171)</f>
        <v>0</v>
      </c>
      <c r="N172" s="6">
        <f t="shared" si="199"/>
        <v>0</v>
      </c>
      <c r="O172" s="23"/>
      <c r="P172" s="23"/>
    </row>
    <row r="173" spans="1:16" ht="24" hidden="1" customHeight="1" x14ac:dyDescent="0.3">
      <c r="A173" s="25" t="s">
        <v>78</v>
      </c>
      <c r="B173" s="26" t="s">
        <v>90</v>
      </c>
      <c r="C173" s="16" t="s">
        <v>25</v>
      </c>
      <c r="D173" s="1">
        <f>SUM(J173:N173)</f>
        <v>0</v>
      </c>
      <c r="E173" s="1"/>
      <c r="F173" s="1"/>
      <c r="G173" s="1"/>
      <c r="H173" s="1"/>
      <c r="I173" s="1"/>
      <c r="J173" s="1">
        <f t="shared" ref="J173" si="202">SUM(E173:I173)</f>
        <v>0</v>
      </c>
      <c r="K173" s="1"/>
      <c r="L173" s="1"/>
      <c r="M173" s="1"/>
      <c r="N173" s="1"/>
      <c r="O173" s="22" t="s">
        <v>5</v>
      </c>
      <c r="P173" s="22">
        <v>12</v>
      </c>
    </row>
    <row r="174" spans="1:16" ht="24" hidden="1" x14ac:dyDescent="0.3">
      <c r="A174" s="25"/>
      <c r="B174" s="26"/>
      <c r="C174" s="16" t="s">
        <v>24</v>
      </c>
      <c r="D174" s="1">
        <f t="shared" ref="D174:D176" si="203">SUM(J174:N174)</f>
        <v>620730</v>
      </c>
      <c r="E174" s="1">
        <v>0</v>
      </c>
      <c r="F174" s="1">
        <v>0</v>
      </c>
      <c r="G174" s="1">
        <v>620730</v>
      </c>
      <c r="H174" s="1">
        <v>0</v>
      </c>
      <c r="I174" s="1">
        <v>0</v>
      </c>
      <c r="J174" s="1">
        <f t="shared" si="168"/>
        <v>620730</v>
      </c>
      <c r="K174" s="1">
        <v>0</v>
      </c>
      <c r="L174" s="1">
        <v>0</v>
      </c>
      <c r="M174" s="1">
        <v>0</v>
      </c>
      <c r="N174" s="1">
        <v>0</v>
      </c>
      <c r="O174" s="27"/>
      <c r="P174" s="27"/>
    </row>
    <row r="175" spans="1:16" ht="24" hidden="1" x14ac:dyDescent="0.3">
      <c r="A175" s="25"/>
      <c r="B175" s="26"/>
      <c r="C175" s="16" t="s">
        <v>146</v>
      </c>
      <c r="D175" s="1">
        <f t="shared" si="203"/>
        <v>32670</v>
      </c>
      <c r="E175" s="1">
        <v>0</v>
      </c>
      <c r="F175" s="1">
        <v>0</v>
      </c>
      <c r="G175" s="1">
        <v>32670</v>
      </c>
      <c r="H175" s="1">
        <v>0</v>
      </c>
      <c r="I175" s="1">
        <v>0</v>
      </c>
      <c r="J175" s="1">
        <f t="shared" si="168"/>
        <v>32670</v>
      </c>
      <c r="K175" s="1">
        <v>0</v>
      </c>
      <c r="L175" s="1">
        <v>0</v>
      </c>
      <c r="M175" s="1">
        <v>0</v>
      </c>
      <c r="N175" s="1">
        <v>0</v>
      </c>
      <c r="O175" s="27"/>
      <c r="P175" s="27"/>
    </row>
    <row r="176" spans="1:16" ht="24" hidden="1" x14ac:dyDescent="0.3">
      <c r="A176" s="25"/>
      <c r="B176" s="26"/>
      <c r="C176" s="16" t="s">
        <v>23</v>
      </c>
      <c r="D176" s="1">
        <f t="shared" si="203"/>
        <v>0</v>
      </c>
      <c r="E176" s="1"/>
      <c r="F176" s="1"/>
      <c r="G176" s="1"/>
      <c r="H176" s="1"/>
      <c r="I176" s="1"/>
      <c r="J176" s="1">
        <f t="shared" si="168"/>
        <v>0</v>
      </c>
      <c r="K176" s="1"/>
      <c r="L176" s="1"/>
      <c r="M176" s="1"/>
      <c r="N176" s="1"/>
      <c r="O176" s="27"/>
      <c r="P176" s="27"/>
    </row>
    <row r="177" spans="1:16" hidden="1" x14ac:dyDescent="0.3">
      <c r="A177" s="25"/>
      <c r="B177" s="26"/>
      <c r="C177" s="8" t="s">
        <v>26</v>
      </c>
      <c r="D177" s="6">
        <f>SUM(D173:D176)</f>
        <v>653400</v>
      </c>
      <c r="E177" s="6">
        <f t="shared" ref="E177:N177" si="204">SUM(E173:E176)</f>
        <v>0</v>
      </c>
      <c r="F177" s="6">
        <f t="shared" si="204"/>
        <v>0</v>
      </c>
      <c r="G177" s="6">
        <f t="shared" si="204"/>
        <v>653400</v>
      </c>
      <c r="H177" s="6">
        <f t="shared" si="204"/>
        <v>0</v>
      </c>
      <c r="I177" s="6">
        <f t="shared" si="204"/>
        <v>0</v>
      </c>
      <c r="J177" s="6">
        <f t="shared" ref="J177" si="205">SUM(J173:J176)</f>
        <v>653400</v>
      </c>
      <c r="K177" s="6">
        <f t="shared" si="204"/>
        <v>0</v>
      </c>
      <c r="L177" s="6">
        <f t="shared" si="204"/>
        <v>0</v>
      </c>
      <c r="M177" s="6">
        <f t="shared" ref="M177" si="206">SUM(M173:M176)</f>
        <v>0</v>
      </c>
      <c r="N177" s="6">
        <f t="shared" si="204"/>
        <v>0</v>
      </c>
      <c r="O177" s="23"/>
      <c r="P177" s="23"/>
    </row>
    <row r="178" spans="1:16" ht="24" hidden="1" customHeight="1" x14ac:dyDescent="0.3">
      <c r="A178" s="25" t="s">
        <v>79</v>
      </c>
      <c r="B178" s="26" t="s">
        <v>91</v>
      </c>
      <c r="C178" s="16" t="s">
        <v>25</v>
      </c>
      <c r="D178" s="1">
        <f>SUM(J178:N178)</f>
        <v>0</v>
      </c>
      <c r="E178" s="1"/>
      <c r="F178" s="1"/>
      <c r="G178" s="1"/>
      <c r="H178" s="1"/>
      <c r="I178" s="1"/>
      <c r="J178" s="1">
        <f t="shared" ref="J178" si="207">SUM(E178:I178)</f>
        <v>0</v>
      </c>
      <c r="K178" s="1"/>
      <c r="L178" s="1"/>
      <c r="M178" s="1"/>
      <c r="N178" s="1"/>
      <c r="O178" s="22" t="s">
        <v>5</v>
      </c>
      <c r="P178" s="22">
        <v>12</v>
      </c>
    </row>
    <row r="179" spans="1:16" ht="24" hidden="1" x14ac:dyDescent="0.3">
      <c r="A179" s="25"/>
      <c r="B179" s="26"/>
      <c r="C179" s="16" t="s">
        <v>24</v>
      </c>
      <c r="D179" s="1">
        <f t="shared" ref="D179:D181" si="208">SUM(J179:N179)</f>
        <v>377056.14</v>
      </c>
      <c r="E179" s="1">
        <v>0</v>
      </c>
      <c r="F179" s="1">
        <v>0</v>
      </c>
      <c r="G179" s="1">
        <v>377056.14</v>
      </c>
      <c r="H179" s="1">
        <v>0</v>
      </c>
      <c r="I179" s="1">
        <v>0</v>
      </c>
      <c r="J179" s="1">
        <f t="shared" si="168"/>
        <v>377056.14</v>
      </c>
      <c r="K179" s="1">
        <v>0</v>
      </c>
      <c r="L179" s="1">
        <v>0</v>
      </c>
      <c r="M179" s="1">
        <v>0</v>
      </c>
      <c r="N179" s="1">
        <v>0</v>
      </c>
      <c r="O179" s="27"/>
      <c r="P179" s="27"/>
    </row>
    <row r="180" spans="1:16" ht="24" hidden="1" x14ac:dyDescent="0.3">
      <c r="A180" s="25"/>
      <c r="B180" s="26"/>
      <c r="C180" s="16" t="s">
        <v>146</v>
      </c>
      <c r="D180" s="1">
        <f t="shared" si="208"/>
        <v>19845.060000000001</v>
      </c>
      <c r="E180" s="1">
        <v>0</v>
      </c>
      <c r="F180" s="1">
        <v>0</v>
      </c>
      <c r="G180" s="1">
        <v>19845.060000000001</v>
      </c>
      <c r="H180" s="1">
        <v>0</v>
      </c>
      <c r="I180" s="1">
        <v>0</v>
      </c>
      <c r="J180" s="1">
        <f t="shared" si="168"/>
        <v>19845.060000000001</v>
      </c>
      <c r="K180" s="1">
        <v>0</v>
      </c>
      <c r="L180" s="1">
        <v>0</v>
      </c>
      <c r="M180" s="1">
        <v>0</v>
      </c>
      <c r="N180" s="1">
        <v>0</v>
      </c>
      <c r="O180" s="27"/>
      <c r="P180" s="27"/>
    </row>
    <row r="181" spans="1:16" ht="24" hidden="1" x14ac:dyDescent="0.3">
      <c r="A181" s="25"/>
      <c r="B181" s="26"/>
      <c r="C181" s="16" t="s">
        <v>23</v>
      </c>
      <c r="D181" s="1">
        <f t="shared" si="208"/>
        <v>0</v>
      </c>
      <c r="E181" s="1"/>
      <c r="F181" s="1"/>
      <c r="G181" s="1"/>
      <c r="H181" s="1"/>
      <c r="I181" s="1"/>
      <c r="J181" s="1">
        <f t="shared" si="168"/>
        <v>0</v>
      </c>
      <c r="K181" s="1"/>
      <c r="L181" s="1"/>
      <c r="M181" s="1"/>
      <c r="N181" s="1"/>
      <c r="O181" s="27"/>
      <c r="P181" s="27"/>
    </row>
    <row r="182" spans="1:16" hidden="1" x14ac:dyDescent="0.3">
      <c r="A182" s="25"/>
      <c r="B182" s="26"/>
      <c r="C182" s="8" t="s">
        <v>26</v>
      </c>
      <c r="D182" s="6">
        <f>SUM(D178:D181)</f>
        <v>396901.2</v>
      </c>
      <c r="E182" s="6">
        <f t="shared" ref="E182:N182" si="209">SUM(E178:E181)</f>
        <v>0</v>
      </c>
      <c r="F182" s="6">
        <f t="shared" si="209"/>
        <v>0</v>
      </c>
      <c r="G182" s="6">
        <f t="shared" si="209"/>
        <v>396901.2</v>
      </c>
      <c r="H182" s="6">
        <f t="shared" si="209"/>
        <v>0</v>
      </c>
      <c r="I182" s="6">
        <f t="shared" si="209"/>
        <v>0</v>
      </c>
      <c r="J182" s="6">
        <f t="shared" ref="J182" si="210">SUM(J178:J181)</f>
        <v>396901.2</v>
      </c>
      <c r="K182" s="6">
        <f t="shared" si="209"/>
        <v>0</v>
      </c>
      <c r="L182" s="6">
        <f t="shared" si="209"/>
        <v>0</v>
      </c>
      <c r="M182" s="6">
        <f t="shared" ref="M182" si="211">SUM(M178:M181)</f>
        <v>0</v>
      </c>
      <c r="N182" s="6">
        <f t="shared" si="209"/>
        <v>0</v>
      </c>
      <c r="O182" s="23"/>
      <c r="P182" s="23"/>
    </row>
    <row r="183" spans="1:16" ht="24" hidden="1" customHeight="1" x14ac:dyDescent="0.3">
      <c r="A183" s="25" t="s">
        <v>80</v>
      </c>
      <c r="B183" s="26" t="s">
        <v>92</v>
      </c>
      <c r="C183" s="16" t="s">
        <v>25</v>
      </c>
      <c r="D183" s="1">
        <f>SUM(J183:N183)</f>
        <v>0</v>
      </c>
      <c r="E183" s="1"/>
      <c r="F183" s="1"/>
      <c r="G183" s="1"/>
      <c r="H183" s="1"/>
      <c r="I183" s="1"/>
      <c r="J183" s="1">
        <f t="shared" ref="J183" si="212">SUM(E183:I183)</f>
        <v>0</v>
      </c>
      <c r="K183" s="1"/>
      <c r="L183" s="1"/>
      <c r="M183" s="1"/>
      <c r="N183" s="1"/>
      <c r="O183" s="22" t="s">
        <v>5</v>
      </c>
      <c r="P183" s="22">
        <v>12</v>
      </c>
    </row>
    <row r="184" spans="1:16" ht="24" hidden="1" x14ac:dyDescent="0.3">
      <c r="A184" s="25"/>
      <c r="B184" s="26"/>
      <c r="C184" s="16" t="s">
        <v>24</v>
      </c>
      <c r="D184" s="1">
        <f t="shared" ref="D184:D186" si="213">SUM(J184:N184)</f>
        <v>207892.68</v>
      </c>
      <c r="E184" s="1">
        <v>0</v>
      </c>
      <c r="F184" s="1">
        <v>0</v>
      </c>
      <c r="G184" s="1">
        <v>207892.68</v>
      </c>
      <c r="H184" s="1">
        <v>0</v>
      </c>
      <c r="I184" s="1">
        <v>0</v>
      </c>
      <c r="J184" s="1">
        <f t="shared" si="168"/>
        <v>207892.68</v>
      </c>
      <c r="K184" s="1">
        <v>0</v>
      </c>
      <c r="L184" s="1">
        <v>0</v>
      </c>
      <c r="M184" s="1">
        <v>0</v>
      </c>
      <c r="N184" s="1">
        <v>0</v>
      </c>
      <c r="O184" s="27"/>
      <c r="P184" s="27"/>
    </row>
    <row r="185" spans="1:16" ht="24" hidden="1" x14ac:dyDescent="0.3">
      <c r="A185" s="25"/>
      <c r="B185" s="26"/>
      <c r="C185" s="16" t="s">
        <v>146</v>
      </c>
      <c r="D185" s="1">
        <f t="shared" si="213"/>
        <v>10941.72</v>
      </c>
      <c r="E185" s="1">
        <v>0</v>
      </c>
      <c r="F185" s="1">
        <v>0</v>
      </c>
      <c r="G185" s="1">
        <v>10941.72</v>
      </c>
      <c r="H185" s="1">
        <v>0</v>
      </c>
      <c r="I185" s="1">
        <v>0</v>
      </c>
      <c r="J185" s="1">
        <f t="shared" si="168"/>
        <v>10941.72</v>
      </c>
      <c r="K185" s="1">
        <v>0</v>
      </c>
      <c r="L185" s="1">
        <v>0</v>
      </c>
      <c r="M185" s="1">
        <v>0</v>
      </c>
      <c r="N185" s="1">
        <v>0</v>
      </c>
      <c r="O185" s="27"/>
      <c r="P185" s="27"/>
    </row>
    <row r="186" spans="1:16" ht="24" hidden="1" x14ac:dyDescent="0.3">
      <c r="A186" s="25"/>
      <c r="B186" s="26"/>
      <c r="C186" s="16" t="s">
        <v>23</v>
      </c>
      <c r="D186" s="1">
        <f t="shared" si="213"/>
        <v>0</v>
      </c>
      <c r="E186" s="1"/>
      <c r="F186" s="1"/>
      <c r="G186" s="1"/>
      <c r="H186" s="1"/>
      <c r="I186" s="1"/>
      <c r="J186" s="1">
        <f t="shared" si="168"/>
        <v>0</v>
      </c>
      <c r="K186" s="1"/>
      <c r="L186" s="1"/>
      <c r="M186" s="1"/>
      <c r="N186" s="1"/>
      <c r="O186" s="27"/>
      <c r="P186" s="27"/>
    </row>
    <row r="187" spans="1:16" hidden="1" x14ac:dyDescent="0.3">
      <c r="A187" s="25"/>
      <c r="B187" s="26"/>
      <c r="C187" s="8" t="s">
        <v>26</v>
      </c>
      <c r="D187" s="6">
        <f>SUM(D183:D186)</f>
        <v>218834.4</v>
      </c>
      <c r="E187" s="6">
        <f t="shared" ref="E187:N187" si="214">SUM(E183:E186)</f>
        <v>0</v>
      </c>
      <c r="F187" s="6">
        <f t="shared" si="214"/>
        <v>0</v>
      </c>
      <c r="G187" s="6">
        <f t="shared" si="214"/>
        <v>218834.4</v>
      </c>
      <c r="H187" s="6">
        <f t="shared" si="214"/>
        <v>0</v>
      </c>
      <c r="I187" s="6">
        <f t="shared" si="214"/>
        <v>0</v>
      </c>
      <c r="J187" s="6">
        <f t="shared" ref="J187" si="215">SUM(J183:J186)</f>
        <v>218834.4</v>
      </c>
      <c r="K187" s="6">
        <f t="shared" si="214"/>
        <v>0</v>
      </c>
      <c r="L187" s="6">
        <f t="shared" si="214"/>
        <v>0</v>
      </c>
      <c r="M187" s="6">
        <f t="shared" ref="M187" si="216">SUM(M183:M186)</f>
        <v>0</v>
      </c>
      <c r="N187" s="6">
        <f t="shared" si="214"/>
        <v>0</v>
      </c>
      <c r="O187" s="23"/>
      <c r="P187" s="23"/>
    </row>
    <row r="188" spans="1:16" ht="24" hidden="1" customHeight="1" x14ac:dyDescent="0.3">
      <c r="A188" s="25" t="s">
        <v>81</v>
      </c>
      <c r="B188" s="26" t="s">
        <v>154</v>
      </c>
      <c r="C188" s="16" t="s">
        <v>25</v>
      </c>
      <c r="D188" s="1">
        <f>SUM(J188:N188)</f>
        <v>0</v>
      </c>
      <c r="E188" s="1"/>
      <c r="F188" s="1"/>
      <c r="G188" s="1"/>
      <c r="H188" s="1"/>
      <c r="I188" s="1"/>
      <c r="J188" s="1">
        <f t="shared" ref="J188" si="217">SUM(E188:I188)</f>
        <v>0</v>
      </c>
      <c r="K188" s="1"/>
      <c r="L188" s="1"/>
      <c r="M188" s="1"/>
      <c r="N188" s="1"/>
      <c r="O188" s="22" t="s">
        <v>5</v>
      </c>
      <c r="P188" s="22">
        <v>12</v>
      </c>
    </row>
    <row r="189" spans="1:16" ht="24" hidden="1" x14ac:dyDescent="0.3">
      <c r="A189" s="25"/>
      <c r="B189" s="26"/>
      <c r="C189" s="16" t="s">
        <v>24</v>
      </c>
      <c r="D189" s="1">
        <f>SUM(J189:N189)</f>
        <v>228590.52</v>
      </c>
      <c r="E189" s="1">
        <v>0</v>
      </c>
      <c r="F189" s="1">
        <v>0</v>
      </c>
      <c r="G189" s="1">
        <v>228590.52</v>
      </c>
      <c r="H189" s="1">
        <v>0</v>
      </c>
      <c r="I189" s="1">
        <v>0</v>
      </c>
      <c r="J189" s="1">
        <f t="shared" si="168"/>
        <v>228590.52</v>
      </c>
      <c r="K189" s="1">
        <v>0</v>
      </c>
      <c r="L189" s="1">
        <v>0</v>
      </c>
      <c r="M189" s="1">
        <v>0</v>
      </c>
      <c r="N189" s="1">
        <v>0</v>
      </c>
      <c r="O189" s="27"/>
      <c r="P189" s="27"/>
    </row>
    <row r="190" spans="1:16" ht="24" hidden="1" x14ac:dyDescent="0.3">
      <c r="A190" s="25"/>
      <c r="B190" s="26"/>
      <c r="C190" s="16" t="s">
        <v>146</v>
      </c>
      <c r="D190" s="1">
        <f>SUM(J190:N190)</f>
        <v>12031.08</v>
      </c>
      <c r="E190" s="1">
        <v>0</v>
      </c>
      <c r="F190" s="1">
        <v>0</v>
      </c>
      <c r="G190" s="1">
        <v>12031.08</v>
      </c>
      <c r="H190" s="1">
        <v>0</v>
      </c>
      <c r="I190" s="1">
        <v>0</v>
      </c>
      <c r="J190" s="1">
        <f t="shared" si="168"/>
        <v>12031.08</v>
      </c>
      <c r="K190" s="1">
        <v>0</v>
      </c>
      <c r="L190" s="1">
        <v>0</v>
      </c>
      <c r="M190" s="1">
        <v>0</v>
      </c>
      <c r="N190" s="1">
        <v>0</v>
      </c>
      <c r="O190" s="27"/>
      <c r="P190" s="27"/>
    </row>
    <row r="191" spans="1:16" ht="24" hidden="1" x14ac:dyDescent="0.3">
      <c r="A191" s="25"/>
      <c r="B191" s="26"/>
      <c r="C191" s="16" t="s">
        <v>23</v>
      </c>
      <c r="D191" s="1">
        <f t="shared" ref="D189:D191" si="218">SUM(J191:N191)</f>
        <v>0</v>
      </c>
      <c r="E191" s="1"/>
      <c r="F191" s="1"/>
      <c r="G191" s="1"/>
      <c r="H191" s="1"/>
      <c r="I191" s="1"/>
      <c r="J191" s="1">
        <f t="shared" si="168"/>
        <v>0</v>
      </c>
      <c r="K191" s="1"/>
      <c r="L191" s="1"/>
      <c r="M191" s="1"/>
      <c r="N191" s="1"/>
      <c r="O191" s="27"/>
      <c r="P191" s="27"/>
    </row>
    <row r="192" spans="1:16" hidden="1" x14ac:dyDescent="0.3">
      <c r="A192" s="25"/>
      <c r="B192" s="26"/>
      <c r="C192" s="8" t="s">
        <v>26</v>
      </c>
      <c r="D192" s="6">
        <f>SUM(D188:D191)</f>
        <v>240621.59999999998</v>
      </c>
      <c r="E192" s="6">
        <f t="shared" ref="E192:N192" si="219">SUM(E188:E191)</f>
        <v>0</v>
      </c>
      <c r="F192" s="6">
        <f t="shared" si="219"/>
        <v>0</v>
      </c>
      <c r="G192" s="6">
        <f t="shared" si="219"/>
        <v>240621.59999999998</v>
      </c>
      <c r="H192" s="6">
        <f t="shared" si="219"/>
        <v>0</v>
      </c>
      <c r="I192" s="6">
        <f t="shared" si="219"/>
        <v>0</v>
      </c>
      <c r="J192" s="6">
        <f t="shared" ref="J192" si="220">SUM(J188:J191)</f>
        <v>240621.59999999998</v>
      </c>
      <c r="K192" s="6">
        <f t="shared" si="219"/>
        <v>0</v>
      </c>
      <c r="L192" s="6">
        <f t="shared" si="219"/>
        <v>0</v>
      </c>
      <c r="M192" s="6">
        <f t="shared" ref="M192" si="221">SUM(M188:M191)</f>
        <v>0</v>
      </c>
      <c r="N192" s="6">
        <f t="shared" si="219"/>
        <v>0</v>
      </c>
      <c r="O192" s="23"/>
      <c r="P192" s="23"/>
    </row>
    <row r="193" spans="1:16" ht="24" x14ac:dyDescent="0.3">
      <c r="A193" s="25" t="s">
        <v>84</v>
      </c>
      <c r="B193" s="26" t="s">
        <v>111</v>
      </c>
      <c r="C193" s="16" t="s">
        <v>25</v>
      </c>
      <c r="D193" s="1">
        <f>SUM(J193:N193)</f>
        <v>0</v>
      </c>
      <c r="E193" s="1"/>
      <c r="F193" s="1"/>
      <c r="G193" s="1"/>
      <c r="H193" s="1"/>
      <c r="I193" s="1"/>
      <c r="J193" s="1">
        <f t="shared" ref="J193" si="222">SUM(E193:I193)</f>
        <v>0</v>
      </c>
      <c r="K193" s="1"/>
      <c r="L193" s="1"/>
      <c r="M193" s="1"/>
      <c r="N193" s="1"/>
      <c r="O193" s="22" t="s">
        <v>5</v>
      </c>
      <c r="P193" s="22">
        <v>19</v>
      </c>
    </row>
    <row r="194" spans="1:16" ht="24" x14ac:dyDescent="0.3">
      <c r="A194" s="25"/>
      <c r="B194" s="26"/>
      <c r="C194" s="16" t="s">
        <v>24</v>
      </c>
      <c r="D194" s="1">
        <f>SUM(J194:N194)</f>
        <v>71383660</v>
      </c>
      <c r="E194" s="1">
        <v>0</v>
      </c>
      <c r="F194" s="1">
        <v>4739280</v>
      </c>
      <c r="G194" s="1">
        <v>14217840</v>
      </c>
      <c r="H194" s="1">
        <v>13695720</v>
      </c>
      <c r="I194" s="1">
        <v>13745440</v>
      </c>
      <c r="J194" s="1">
        <f t="shared" si="168"/>
        <v>46398280</v>
      </c>
      <c r="K194" s="1">
        <v>24985380</v>
      </c>
      <c r="L194" s="1">
        <v>0</v>
      </c>
      <c r="M194" s="1">
        <v>0</v>
      </c>
      <c r="N194" s="1">
        <v>0</v>
      </c>
      <c r="O194" s="27"/>
      <c r="P194" s="27"/>
    </row>
    <row r="195" spans="1:16" ht="24" x14ac:dyDescent="0.3">
      <c r="A195" s="25"/>
      <c r="B195" s="26"/>
      <c r="C195" s="16" t="s">
        <v>146</v>
      </c>
      <c r="D195" s="1">
        <f>SUM(J195:N195)</f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f t="shared" si="168"/>
        <v>0</v>
      </c>
      <c r="K195" s="1">
        <v>0</v>
      </c>
      <c r="L195" s="1">
        <v>0</v>
      </c>
      <c r="M195" s="1">
        <v>0</v>
      </c>
      <c r="N195" s="1">
        <v>0</v>
      </c>
      <c r="O195" s="27"/>
      <c r="P195" s="27"/>
    </row>
    <row r="196" spans="1:16" ht="24" x14ac:dyDescent="0.3">
      <c r="A196" s="25"/>
      <c r="B196" s="26"/>
      <c r="C196" s="16" t="s">
        <v>23</v>
      </c>
      <c r="D196" s="1">
        <f t="shared" ref="D196:D197" si="223">SUM(J196:N196)</f>
        <v>0</v>
      </c>
      <c r="E196" s="1"/>
      <c r="F196" s="1"/>
      <c r="G196" s="1"/>
      <c r="H196" s="1"/>
      <c r="I196" s="1"/>
      <c r="J196" s="1">
        <f t="shared" si="168"/>
        <v>0</v>
      </c>
      <c r="K196" s="1"/>
      <c r="L196" s="1"/>
      <c r="M196" s="1"/>
      <c r="N196" s="1"/>
      <c r="O196" s="27"/>
      <c r="P196" s="27"/>
    </row>
    <row r="197" spans="1:16" x14ac:dyDescent="0.3">
      <c r="A197" s="25"/>
      <c r="B197" s="26"/>
      <c r="C197" s="8" t="s">
        <v>26</v>
      </c>
      <c r="D197" s="6">
        <f>SUM(D193:D196)</f>
        <v>71383660</v>
      </c>
      <c r="E197" s="6">
        <f t="shared" ref="E197:N197" si="224">SUM(E193:E196)</f>
        <v>0</v>
      </c>
      <c r="F197" s="6">
        <f t="shared" si="224"/>
        <v>4739280</v>
      </c>
      <c r="G197" s="6">
        <f t="shared" si="224"/>
        <v>14217840</v>
      </c>
      <c r="H197" s="6">
        <f t="shared" si="224"/>
        <v>13695720</v>
      </c>
      <c r="I197" s="6">
        <f t="shared" si="224"/>
        <v>13745440</v>
      </c>
      <c r="J197" s="6">
        <f t="shared" ref="J197" si="225">SUM(J193:J196)</f>
        <v>46398280</v>
      </c>
      <c r="K197" s="6">
        <f t="shared" si="224"/>
        <v>24985380</v>
      </c>
      <c r="L197" s="6">
        <f t="shared" si="224"/>
        <v>0</v>
      </c>
      <c r="M197" s="6">
        <f t="shared" si="224"/>
        <v>0</v>
      </c>
      <c r="N197" s="6">
        <f t="shared" si="224"/>
        <v>0</v>
      </c>
      <c r="O197" s="23"/>
      <c r="P197" s="23"/>
    </row>
    <row r="198" spans="1:16" ht="24" x14ac:dyDescent="0.3">
      <c r="A198" s="25" t="s">
        <v>97</v>
      </c>
      <c r="B198" s="26" t="s">
        <v>113</v>
      </c>
      <c r="C198" s="16" t="s">
        <v>25</v>
      </c>
      <c r="D198" s="1">
        <f>SUM(J198:N198)</f>
        <v>0</v>
      </c>
      <c r="E198" s="1"/>
      <c r="F198" s="1"/>
      <c r="G198" s="1"/>
      <c r="H198" s="1"/>
      <c r="I198" s="1"/>
      <c r="J198" s="1">
        <f t="shared" ref="J198" si="226">SUM(E198:I198)</f>
        <v>0</v>
      </c>
      <c r="K198" s="1"/>
      <c r="L198" s="1"/>
      <c r="M198" s="1"/>
      <c r="N198" s="1"/>
      <c r="O198" s="22" t="s">
        <v>5</v>
      </c>
      <c r="P198" s="22">
        <v>18</v>
      </c>
    </row>
    <row r="199" spans="1:16" ht="24" x14ac:dyDescent="0.3">
      <c r="A199" s="25"/>
      <c r="B199" s="26"/>
      <c r="C199" s="16" t="s">
        <v>24</v>
      </c>
      <c r="D199" s="1">
        <f>SUM(J199:N199)</f>
        <v>41786836.050000004</v>
      </c>
      <c r="E199" s="1">
        <v>0</v>
      </c>
      <c r="F199" s="1">
        <v>4591242</v>
      </c>
      <c r="G199" s="1">
        <v>7715587.8200000003</v>
      </c>
      <c r="H199" s="1">
        <v>9876890.3200000003</v>
      </c>
      <c r="I199" s="1">
        <v>8684332.8499999996</v>
      </c>
      <c r="J199" s="1">
        <f t="shared" si="168"/>
        <v>30868052.990000002</v>
      </c>
      <c r="K199" s="1">
        <v>10918783.060000001</v>
      </c>
      <c r="L199" s="1">
        <v>0</v>
      </c>
      <c r="M199" s="1">
        <v>0</v>
      </c>
      <c r="N199" s="1">
        <v>0</v>
      </c>
      <c r="O199" s="27"/>
      <c r="P199" s="27"/>
    </row>
    <row r="200" spans="1:16" ht="24" x14ac:dyDescent="0.3">
      <c r="A200" s="25"/>
      <c r="B200" s="26"/>
      <c r="C200" s="16" t="s">
        <v>146</v>
      </c>
      <c r="D200" s="1">
        <f>SUM(J200:N200)</f>
        <v>2661572.54</v>
      </c>
      <c r="E200" s="1">
        <v>0</v>
      </c>
      <c r="F200" s="1">
        <v>241644.32</v>
      </c>
      <c r="G200" s="1">
        <v>406083.58</v>
      </c>
      <c r="H200" s="1">
        <v>519836.33</v>
      </c>
      <c r="I200" s="1">
        <v>599176</v>
      </c>
      <c r="J200" s="1">
        <f t="shared" si="168"/>
        <v>1766740.23</v>
      </c>
      <c r="K200" s="1">
        <v>222832.31</v>
      </c>
      <c r="L200" s="1">
        <v>224000</v>
      </c>
      <c r="M200" s="1">
        <v>224000</v>
      </c>
      <c r="N200" s="1">
        <v>224000</v>
      </c>
      <c r="O200" s="27"/>
      <c r="P200" s="27"/>
    </row>
    <row r="201" spans="1:16" ht="24" x14ac:dyDescent="0.3">
      <c r="A201" s="25"/>
      <c r="B201" s="26"/>
      <c r="C201" s="16" t="s">
        <v>23</v>
      </c>
      <c r="D201" s="1">
        <f t="shared" ref="D201:D202" si="227">SUM(J201:N201)</f>
        <v>0</v>
      </c>
      <c r="E201" s="1"/>
      <c r="F201" s="1"/>
      <c r="G201" s="1"/>
      <c r="H201" s="1"/>
      <c r="I201" s="1"/>
      <c r="J201" s="1">
        <f t="shared" si="168"/>
        <v>0</v>
      </c>
      <c r="K201" s="1"/>
      <c r="L201" s="1"/>
      <c r="M201" s="1"/>
      <c r="N201" s="1"/>
      <c r="O201" s="27"/>
      <c r="P201" s="27"/>
    </row>
    <row r="202" spans="1:16" x14ac:dyDescent="0.3">
      <c r="A202" s="25"/>
      <c r="B202" s="26"/>
      <c r="C202" s="8" t="s">
        <v>26</v>
      </c>
      <c r="D202" s="6">
        <f>SUM(D198:D201)</f>
        <v>44448408.590000004</v>
      </c>
      <c r="E202" s="6">
        <f t="shared" ref="E202:N202" si="228">SUM(E198:E201)</f>
        <v>0</v>
      </c>
      <c r="F202" s="6">
        <f t="shared" si="228"/>
        <v>4832886.32</v>
      </c>
      <c r="G202" s="6">
        <f t="shared" si="228"/>
        <v>8121671.4000000004</v>
      </c>
      <c r="H202" s="6">
        <f t="shared" si="228"/>
        <v>10396726.65</v>
      </c>
      <c r="I202" s="6">
        <f t="shared" si="228"/>
        <v>9283508.8499999996</v>
      </c>
      <c r="J202" s="6">
        <f t="shared" ref="J202" si="229">SUM(J198:J201)</f>
        <v>32634793.220000003</v>
      </c>
      <c r="K202" s="6">
        <f t="shared" si="228"/>
        <v>11141615.370000001</v>
      </c>
      <c r="L202" s="6">
        <f t="shared" si="228"/>
        <v>224000</v>
      </c>
      <c r="M202" s="6">
        <f t="shared" si="228"/>
        <v>224000</v>
      </c>
      <c r="N202" s="6">
        <f t="shared" si="228"/>
        <v>224000</v>
      </c>
      <c r="O202" s="23"/>
      <c r="P202" s="23"/>
    </row>
    <row r="203" spans="1:16" ht="24" x14ac:dyDescent="0.3">
      <c r="A203" s="25" t="s">
        <v>110</v>
      </c>
      <c r="B203" s="26" t="s">
        <v>122</v>
      </c>
      <c r="C203" s="16" t="s">
        <v>25</v>
      </c>
      <c r="D203" s="1">
        <f>SUM(J203:N203)</f>
        <v>0</v>
      </c>
      <c r="E203" s="1"/>
      <c r="F203" s="1"/>
      <c r="G203" s="1"/>
      <c r="H203" s="1"/>
      <c r="I203" s="1"/>
      <c r="J203" s="1">
        <f t="shared" ref="J203" si="230">SUM(E203:I203)</f>
        <v>0</v>
      </c>
      <c r="K203" s="1"/>
      <c r="L203" s="1"/>
      <c r="M203" s="1"/>
      <c r="N203" s="1"/>
      <c r="O203" s="22" t="s">
        <v>5</v>
      </c>
      <c r="P203" s="22">
        <v>14</v>
      </c>
    </row>
    <row r="204" spans="1:16" ht="24" x14ac:dyDescent="0.3">
      <c r="A204" s="25"/>
      <c r="B204" s="26"/>
      <c r="C204" s="16" t="s">
        <v>24</v>
      </c>
      <c r="D204" s="1">
        <f>SUM(J204:N204)</f>
        <v>1039994.16</v>
      </c>
      <c r="E204" s="1">
        <f>E209</f>
        <v>0</v>
      </c>
      <c r="F204" s="1">
        <f t="shared" ref="F204:N205" si="231">F209</f>
        <v>1039994.16</v>
      </c>
      <c r="G204" s="1">
        <f t="shared" si="231"/>
        <v>0</v>
      </c>
      <c r="H204" s="1">
        <f t="shared" si="231"/>
        <v>0</v>
      </c>
      <c r="I204" s="1">
        <f t="shared" si="231"/>
        <v>0</v>
      </c>
      <c r="J204" s="1">
        <f t="shared" si="168"/>
        <v>1039994.16</v>
      </c>
      <c r="K204" s="1">
        <f t="shared" si="231"/>
        <v>0</v>
      </c>
      <c r="L204" s="1">
        <f t="shared" si="231"/>
        <v>0</v>
      </c>
      <c r="M204" s="1">
        <f t="shared" ref="M204" si="232">M209</f>
        <v>0</v>
      </c>
      <c r="N204" s="1">
        <f t="shared" si="231"/>
        <v>0</v>
      </c>
      <c r="O204" s="27"/>
      <c r="P204" s="27"/>
    </row>
    <row r="205" spans="1:16" ht="24" x14ac:dyDescent="0.3">
      <c r="A205" s="25"/>
      <c r="B205" s="26"/>
      <c r="C205" s="16" t="s">
        <v>146</v>
      </c>
      <c r="D205" s="1">
        <f>SUM(J205:N205)</f>
        <v>0</v>
      </c>
      <c r="E205" s="1">
        <f>E210</f>
        <v>0</v>
      </c>
      <c r="F205" s="1">
        <f t="shared" si="231"/>
        <v>0</v>
      </c>
      <c r="G205" s="1">
        <f t="shared" si="231"/>
        <v>0</v>
      </c>
      <c r="H205" s="1">
        <f t="shared" si="231"/>
        <v>0</v>
      </c>
      <c r="I205" s="1">
        <f t="shared" si="231"/>
        <v>0</v>
      </c>
      <c r="J205" s="1">
        <f t="shared" si="168"/>
        <v>0</v>
      </c>
      <c r="K205" s="1">
        <f t="shared" si="231"/>
        <v>0</v>
      </c>
      <c r="L205" s="1">
        <f t="shared" si="231"/>
        <v>0</v>
      </c>
      <c r="M205" s="1">
        <f>M210</f>
        <v>0</v>
      </c>
      <c r="N205" s="1">
        <f t="shared" si="231"/>
        <v>0</v>
      </c>
      <c r="O205" s="27"/>
      <c r="P205" s="27"/>
    </row>
    <row r="206" spans="1:16" ht="24" x14ac:dyDescent="0.3">
      <c r="A206" s="25"/>
      <c r="B206" s="26"/>
      <c r="C206" s="16" t="s">
        <v>23</v>
      </c>
      <c r="D206" s="1">
        <f t="shared" ref="D206:D207" si="233">SUM(J206:N206)</f>
        <v>0</v>
      </c>
      <c r="E206" s="1"/>
      <c r="F206" s="1"/>
      <c r="G206" s="1"/>
      <c r="H206" s="1"/>
      <c r="I206" s="1"/>
      <c r="J206" s="1">
        <f t="shared" si="168"/>
        <v>0</v>
      </c>
      <c r="K206" s="1"/>
      <c r="L206" s="1"/>
      <c r="M206" s="1"/>
      <c r="N206" s="1"/>
      <c r="O206" s="27"/>
      <c r="P206" s="27"/>
    </row>
    <row r="207" spans="1:16" x14ac:dyDescent="0.3">
      <c r="A207" s="25"/>
      <c r="B207" s="26"/>
      <c r="C207" s="8" t="s">
        <v>26</v>
      </c>
      <c r="D207" s="6">
        <f>SUM(D203:D206)</f>
        <v>1039994.16</v>
      </c>
      <c r="E207" s="6">
        <f t="shared" ref="E207:N207" si="234">SUM(E203:E206)</f>
        <v>0</v>
      </c>
      <c r="F207" s="6">
        <f t="shared" si="234"/>
        <v>1039994.16</v>
      </c>
      <c r="G207" s="6">
        <f t="shared" si="234"/>
        <v>0</v>
      </c>
      <c r="H207" s="6">
        <f t="shared" si="234"/>
        <v>0</v>
      </c>
      <c r="I207" s="6">
        <f t="shared" si="234"/>
        <v>0</v>
      </c>
      <c r="J207" s="6">
        <f t="shared" ref="J207" si="235">SUM(J203:J206)</f>
        <v>1039994.16</v>
      </c>
      <c r="K207" s="6">
        <f t="shared" si="234"/>
        <v>0</v>
      </c>
      <c r="L207" s="6">
        <f t="shared" si="234"/>
        <v>0</v>
      </c>
      <c r="M207" s="6">
        <f t="shared" si="234"/>
        <v>0</v>
      </c>
      <c r="N207" s="6">
        <f t="shared" si="234"/>
        <v>0</v>
      </c>
      <c r="O207" s="23"/>
      <c r="P207" s="23"/>
    </row>
    <row r="208" spans="1:16" ht="24" hidden="1" x14ac:dyDescent="0.3">
      <c r="A208" s="25" t="s">
        <v>215</v>
      </c>
      <c r="B208" s="26" t="s">
        <v>125</v>
      </c>
      <c r="C208" s="16" t="s">
        <v>25</v>
      </c>
      <c r="D208" s="1">
        <f>SUM(J208:N208)</f>
        <v>0</v>
      </c>
      <c r="E208" s="1"/>
      <c r="F208" s="1"/>
      <c r="G208" s="1"/>
      <c r="H208" s="1"/>
      <c r="I208" s="1"/>
      <c r="J208" s="1">
        <f t="shared" ref="J208:J271" si="236">SUM(E208:I208)</f>
        <v>0</v>
      </c>
      <c r="K208" s="1"/>
      <c r="L208" s="1"/>
      <c r="M208" s="1"/>
      <c r="N208" s="1"/>
      <c r="O208" s="22" t="s">
        <v>5</v>
      </c>
      <c r="P208" s="22">
        <v>14</v>
      </c>
    </row>
    <row r="209" spans="1:16" ht="24" hidden="1" x14ac:dyDescent="0.3">
      <c r="A209" s="25"/>
      <c r="B209" s="26"/>
      <c r="C209" s="16" t="s">
        <v>24</v>
      </c>
      <c r="D209" s="1">
        <f>SUM(J209:N209)</f>
        <v>1039994.16</v>
      </c>
      <c r="E209" s="1">
        <v>0</v>
      </c>
      <c r="F209" s="1">
        <v>1039994.16</v>
      </c>
      <c r="G209" s="1">
        <v>0</v>
      </c>
      <c r="H209" s="1">
        <v>0</v>
      </c>
      <c r="I209" s="1">
        <v>0</v>
      </c>
      <c r="J209" s="1">
        <f t="shared" si="236"/>
        <v>1039994.16</v>
      </c>
      <c r="K209" s="1">
        <v>0</v>
      </c>
      <c r="L209" s="1">
        <v>0</v>
      </c>
      <c r="M209" s="1">
        <v>0</v>
      </c>
      <c r="N209" s="1">
        <v>0</v>
      </c>
      <c r="O209" s="27"/>
      <c r="P209" s="27"/>
    </row>
    <row r="210" spans="1:16" ht="24" hidden="1" x14ac:dyDescent="0.3">
      <c r="A210" s="25"/>
      <c r="B210" s="26"/>
      <c r="C210" s="16" t="s">
        <v>146</v>
      </c>
      <c r="D210" s="1">
        <f>SUM(J210:N210)</f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f t="shared" si="236"/>
        <v>0</v>
      </c>
      <c r="K210" s="1">
        <v>0</v>
      </c>
      <c r="L210" s="1">
        <v>0</v>
      </c>
      <c r="M210" s="1">
        <v>0</v>
      </c>
      <c r="N210" s="1">
        <v>0</v>
      </c>
      <c r="O210" s="27"/>
      <c r="P210" s="27"/>
    </row>
    <row r="211" spans="1:16" ht="24" hidden="1" x14ac:dyDescent="0.3">
      <c r="A211" s="25"/>
      <c r="B211" s="26"/>
      <c r="C211" s="16" t="s">
        <v>23</v>
      </c>
      <c r="D211" s="1">
        <f t="shared" ref="D211:D212" si="237">SUM(J211:N211)</f>
        <v>0</v>
      </c>
      <c r="E211" s="1"/>
      <c r="F211" s="1"/>
      <c r="G211" s="1"/>
      <c r="H211" s="1"/>
      <c r="I211" s="1"/>
      <c r="J211" s="1">
        <f t="shared" si="236"/>
        <v>0</v>
      </c>
      <c r="K211" s="1"/>
      <c r="L211" s="1"/>
      <c r="M211" s="1"/>
      <c r="N211" s="1"/>
      <c r="O211" s="27"/>
      <c r="P211" s="27"/>
    </row>
    <row r="212" spans="1:16" hidden="1" x14ac:dyDescent="0.3">
      <c r="A212" s="25"/>
      <c r="B212" s="26"/>
      <c r="C212" s="8" t="s">
        <v>26</v>
      </c>
      <c r="D212" s="6">
        <f>SUM(D208:D211)</f>
        <v>1039994.16</v>
      </c>
      <c r="E212" s="6">
        <f t="shared" ref="E212:N212" si="238">SUM(E208:E211)</f>
        <v>0</v>
      </c>
      <c r="F212" s="6">
        <f t="shared" si="238"/>
        <v>1039994.16</v>
      </c>
      <c r="G212" s="6">
        <f t="shared" si="238"/>
        <v>0</v>
      </c>
      <c r="H212" s="6">
        <f t="shared" si="238"/>
        <v>0</v>
      </c>
      <c r="I212" s="6">
        <f t="shared" si="238"/>
        <v>0</v>
      </c>
      <c r="J212" s="6">
        <f t="shared" ref="J212" si="239">SUM(J208:J211)</f>
        <v>1039994.16</v>
      </c>
      <c r="K212" s="6">
        <f t="shared" si="238"/>
        <v>0</v>
      </c>
      <c r="L212" s="6">
        <f t="shared" si="238"/>
        <v>0</v>
      </c>
      <c r="M212" s="6">
        <f t="shared" ref="M212" si="240">SUM(M208:M211)</f>
        <v>0</v>
      </c>
      <c r="N212" s="6">
        <f t="shared" si="238"/>
        <v>0</v>
      </c>
      <c r="O212" s="23"/>
      <c r="P212" s="23"/>
    </row>
    <row r="213" spans="1:16" ht="24" x14ac:dyDescent="0.3">
      <c r="A213" s="25" t="s">
        <v>112</v>
      </c>
      <c r="B213" s="26" t="s">
        <v>142</v>
      </c>
      <c r="C213" s="16" t="s">
        <v>25</v>
      </c>
      <c r="D213" s="1">
        <f>SUM(J213:N213)</f>
        <v>0</v>
      </c>
      <c r="E213" s="1"/>
      <c r="F213" s="1"/>
      <c r="G213" s="1"/>
      <c r="H213" s="1"/>
      <c r="I213" s="1"/>
      <c r="J213" s="1">
        <f t="shared" ref="J213" si="241">SUM(E213:I213)</f>
        <v>0</v>
      </c>
      <c r="K213" s="1"/>
      <c r="L213" s="1"/>
      <c r="M213" s="1"/>
      <c r="N213" s="1"/>
      <c r="O213" s="22" t="s">
        <v>5</v>
      </c>
      <c r="P213" s="29" t="s">
        <v>157</v>
      </c>
    </row>
    <row r="214" spans="1:16" ht="24" x14ac:dyDescent="0.3">
      <c r="A214" s="25"/>
      <c r="B214" s="26"/>
      <c r="C214" s="16" t="s">
        <v>24</v>
      </c>
      <c r="D214" s="1">
        <f>SUM(J214:N214)</f>
        <v>5464366.3799999999</v>
      </c>
      <c r="E214" s="1">
        <f>E219+E224+E229+E234+E239+E244+E249+E254+E259+E264+E269+E274+E279+E284+E289+E294</f>
        <v>0</v>
      </c>
      <c r="F214" s="1">
        <f t="shared" ref="F214:N215" si="242">F219+F224+F229+F234+F239+F244+F249+F254+F259+F264+F269+F274+F279+F284+F289+F294</f>
        <v>0</v>
      </c>
      <c r="G214" s="1">
        <f t="shared" si="242"/>
        <v>274725</v>
      </c>
      <c r="H214" s="1">
        <f t="shared" si="242"/>
        <v>5189641.38</v>
      </c>
      <c r="I214" s="1">
        <f t="shared" si="242"/>
        <v>0</v>
      </c>
      <c r="J214" s="1">
        <f t="shared" si="236"/>
        <v>5464366.3799999999</v>
      </c>
      <c r="K214" s="1">
        <f t="shared" si="242"/>
        <v>0</v>
      </c>
      <c r="L214" s="1">
        <f t="shared" si="242"/>
        <v>0</v>
      </c>
      <c r="M214" s="1">
        <f t="shared" ref="M214" si="243">M219+M224+M229+M234+M239+M244+M249+M254+M259+M264+M269+M274+M279+M284+M289+M294</f>
        <v>0</v>
      </c>
      <c r="N214" s="1">
        <f t="shared" si="242"/>
        <v>0</v>
      </c>
      <c r="O214" s="27"/>
      <c r="P214" s="30"/>
    </row>
    <row r="215" spans="1:16" ht="24" x14ac:dyDescent="0.3">
      <c r="A215" s="25"/>
      <c r="B215" s="26"/>
      <c r="C215" s="16" t="s">
        <v>146</v>
      </c>
      <c r="D215" s="1">
        <f>SUM(J215:N215)</f>
        <v>246458.68</v>
      </c>
      <c r="E215" s="1">
        <f>E220+E225+E230+E235+E240+E245+E250+E255+E260+E265+E270+E275+E280+E285+E290+E295</f>
        <v>0</v>
      </c>
      <c r="F215" s="1">
        <f t="shared" si="242"/>
        <v>0</v>
      </c>
      <c r="G215" s="1">
        <f t="shared" si="242"/>
        <v>14459.21</v>
      </c>
      <c r="H215" s="1">
        <f t="shared" si="242"/>
        <v>231999.47</v>
      </c>
      <c r="I215" s="1">
        <f t="shared" si="242"/>
        <v>0</v>
      </c>
      <c r="J215" s="1">
        <f t="shared" si="236"/>
        <v>246458.68</v>
      </c>
      <c r="K215" s="1">
        <f t="shared" si="242"/>
        <v>0</v>
      </c>
      <c r="L215" s="1">
        <f t="shared" si="242"/>
        <v>0</v>
      </c>
      <c r="M215" s="1">
        <f t="shared" ref="M215" si="244">M220+M225+M230+M235+M240+M245+M250+M255+M260+M265+M270+M275+M280+M285+M290+M295</f>
        <v>0</v>
      </c>
      <c r="N215" s="1">
        <f t="shared" si="242"/>
        <v>0</v>
      </c>
      <c r="O215" s="27"/>
      <c r="P215" s="30"/>
    </row>
    <row r="216" spans="1:16" ht="24" x14ac:dyDescent="0.3">
      <c r="A216" s="25"/>
      <c r="B216" s="26"/>
      <c r="C216" s="16" t="s">
        <v>23</v>
      </c>
      <c r="D216" s="1">
        <f t="shared" ref="D216:D217" si="245">SUM(J216:N216)</f>
        <v>0</v>
      </c>
      <c r="E216" s="1"/>
      <c r="F216" s="1"/>
      <c r="G216" s="1"/>
      <c r="H216" s="1"/>
      <c r="I216" s="1"/>
      <c r="J216" s="1">
        <f t="shared" si="236"/>
        <v>0</v>
      </c>
      <c r="K216" s="1"/>
      <c r="L216" s="1"/>
      <c r="M216" s="1"/>
      <c r="N216" s="1"/>
      <c r="O216" s="27"/>
      <c r="P216" s="30"/>
    </row>
    <row r="217" spans="1:16" x14ac:dyDescent="0.3">
      <c r="A217" s="25"/>
      <c r="B217" s="26"/>
      <c r="C217" s="8" t="s">
        <v>26</v>
      </c>
      <c r="D217" s="6">
        <f>SUM(D213:D216)</f>
        <v>5710825.0599999996</v>
      </c>
      <c r="E217" s="6">
        <f t="shared" ref="E217:N217" si="246">SUM(E213:E216)</f>
        <v>0</v>
      </c>
      <c r="F217" s="6">
        <f t="shared" si="246"/>
        <v>0</v>
      </c>
      <c r="G217" s="6">
        <f t="shared" si="246"/>
        <v>289184.21000000002</v>
      </c>
      <c r="H217" s="6">
        <f t="shared" si="246"/>
        <v>5421640.8499999996</v>
      </c>
      <c r="I217" s="6">
        <f t="shared" si="246"/>
        <v>0</v>
      </c>
      <c r="J217" s="6">
        <f t="shared" ref="J217" si="247">SUM(J213:J216)</f>
        <v>5710825.0599999996</v>
      </c>
      <c r="K217" s="6">
        <f t="shared" si="246"/>
        <v>0</v>
      </c>
      <c r="L217" s="6">
        <f t="shared" si="246"/>
        <v>0</v>
      </c>
      <c r="M217" s="6">
        <f t="shared" ref="M217" si="248">SUM(M213:M216)</f>
        <v>0</v>
      </c>
      <c r="N217" s="6">
        <f t="shared" si="246"/>
        <v>0</v>
      </c>
      <c r="O217" s="23"/>
      <c r="P217" s="31"/>
    </row>
    <row r="218" spans="1:16" s="11" customFormat="1" ht="24" hidden="1" x14ac:dyDescent="0.3">
      <c r="A218" s="25" t="s">
        <v>216</v>
      </c>
      <c r="B218" s="26" t="s">
        <v>143</v>
      </c>
      <c r="C218" s="16" t="s">
        <v>25</v>
      </c>
      <c r="D218" s="1">
        <f>SUM(J218:N218)</f>
        <v>0</v>
      </c>
      <c r="E218" s="1"/>
      <c r="F218" s="1"/>
      <c r="G218" s="1"/>
      <c r="H218" s="1"/>
      <c r="I218" s="1"/>
      <c r="J218" s="1">
        <f t="shared" ref="J218" si="249">SUM(E218:I218)</f>
        <v>0</v>
      </c>
      <c r="K218" s="1"/>
      <c r="L218" s="1"/>
      <c r="M218" s="1"/>
      <c r="N218" s="1"/>
      <c r="O218" s="22" t="s">
        <v>5</v>
      </c>
      <c r="P218" s="29" t="s">
        <v>157</v>
      </c>
    </row>
    <row r="219" spans="1:16" s="11" customFormat="1" ht="24" hidden="1" x14ac:dyDescent="0.3">
      <c r="A219" s="25"/>
      <c r="B219" s="26"/>
      <c r="C219" s="16" t="s">
        <v>24</v>
      </c>
      <c r="D219" s="1">
        <f>SUM(J219:N219)</f>
        <v>274725</v>
      </c>
      <c r="E219" s="1">
        <v>0</v>
      </c>
      <c r="F219" s="1">
        <v>0</v>
      </c>
      <c r="G219" s="1">
        <v>274725</v>
      </c>
      <c r="H219" s="1">
        <v>0</v>
      </c>
      <c r="I219" s="1">
        <v>0</v>
      </c>
      <c r="J219" s="1">
        <f t="shared" si="236"/>
        <v>274725</v>
      </c>
      <c r="K219" s="1">
        <v>0</v>
      </c>
      <c r="L219" s="1">
        <v>0</v>
      </c>
      <c r="M219" s="1">
        <v>0</v>
      </c>
      <c r="N219" s="1">
        <v>0</v>
      </c>
      <c r="O219" s="27"/>
      <c r="P219" s="30"/>
    </row>
    <row r="220" spans="1:16" s="11" customFormat="1" ht="24" hidden="1" x14ac:dyDescent="0.3">
      <c r="A220" s="25"/>
      <c r="B220" s="26"/>
      <c r="C220" s="16" t="s">
        <v>146</v>
      </c>
      <c r="D220" s="1">
        <f>SUM(J220:N220)</f>
        <v>14459.21</v>
      </c>
      <c r="E220" s="1">
        <v>0</v>
      </c>
      <c r="F220" s="1">
        <v>0</v>
      </c>
      <c r="G220" s="1">
        <v>14459.21</v>
      </c>
      <c r="H220" s="1">
        <v>0</v>
      </c>
      <c r="I220" s="1">
        <v>0</v>
      </c>
      <c r="J220" s="1">
        <f t="shared" si="236"/>
        <v>14459.21</v>
      </c>
      <c r="K220" s="1">
        <v>0</v>
      </c>
      <c r="L220" s="1">
        <v>0</v>
      </c>
      <c r="M220" s="1">
        <v>0</v>
      </c>
      <c r="N220" s="1">
        <v>0</v>
      </c>
      <c r="O220" s="27"/>
      <c r="P220" s="30"/>
    </row>
    <row r="221" spans="1:16" s="11" customFormat="1" ht="24" hidden="1" x14ac:dyDescent="0.3">
      <c r="A221" s="25"/>
      <c r="B221" s="26"/>
      <c r="C221" s="16" t="s">
        <v>23</v>
      </c>
      <c r="D221" s="1">
        <f t="shared" ref="D221:D222" si="250">SUM(J221:N221)</f>
        <v>0</v>
      </c>
      <c r="E221" s="1"/>
      <c r="F221" s="1"/>
      <c r="G221" s="1"/>
      <c r="H221" s="1"/>
      <c r="I221" s="1"/>
      <c r="J221" s="1">
        <f t="shared" si="236"/>
        <v>0</v>
      </c>
      <c r="K221" s="1"/>
      <c r="L221" s="1"/>
      <c r="M221" s="1"/>
      <c r="N221" s="1"/>
      <c r="O221" s="27"/>
      <c r="P221" s="30"/>
    </row>
    <row r="222" spans="1:16" s="11" customFormat="1" ht="13.8" hidden="1" x14ac:dyDescent="0.3">
      <c r="A222" s="25"/>
      <c r="B222" s="26"/>
      <c r="C222" s="8" t="s">
        <v>26</v>
      </c>
      <c r="D222" s="6">
        <f>SUM(D218:D221)</f>
        <v>289184.21000000002</v>
      </c>
      <c r="E222" s="6">
        <f t="shared" ref="E222:N222" si="251">SUM(E218:E221)</f>
        <v>0</v>
      </c>
      <c r="F222" s="6">
        <f t="shared" si="251"/>
        <v>0</v>
      </c>
      <c r="G222" s="6">
        <f t="shared" si="251"/>
        <v>289184.21000000002</v>
      </c>
      <c r="H222" s="6">
        <f t="shared" si="251"/>
        <v>0</v>
      </c>
      <c r="I222" s="6">
        <f t="shared" si="251"/>
        <v>0</v>
      </c>
      <c r="J222" s="6">
        <f t="shared" ref="J222" si="252">SUM(J218:J221)</f>
        <v>289184.21000000002</v>
      </c>
      <c r="K222" s="6">
        <f t="shared" si="251"/>
        <v>0</v>
      </c>
      <c r="L222" s="6">
        <f t="shared" si="251"/>
        <v>0</v>
      </c>
      <c r="M222" s="6">
        <f t="shared" ref="M222" si="253">SUM(M218:M221)</f>
        <v>0</v>
      </c>
      <c r="N222" s="6">
        <f t="shared" si="251"/>
        <v>0</v>
      </c>
      <c r="O222" s="23"/>
      <c r="P222" s="31"/>
    </row>
    <row r="223" spans="1:16" s="11" customFormat="1" ht="24" hidden="1" x14ac:dyDescent="0.3">
      <c r="A223" s="25" t="s">
        <v>217</v>
      </c>
      <c r="B223" s="26" t="s">
        <v>174</v>
      </c>
      <c r="C223" s="16" t="s">
        <v>25</v>
      </c>
      <c r="D223" s="1">
        <f>SUM(J223:N223)</f>
        <v>0</v>
      </c>
      <c r="E223" s="1"/>
      <c r="F223" s="1"/>
      <c r="G223" s="1"/>
      <c r="H223" s="1"/>
      <c r="I223" s="1"/>
      <c r="J223" s="1">
        <f t="shared" ref="J223" si="254">SUM(E223:I223)</f>
        <v>0</v>
      </c>
      <c r="K223" s="1"/>
      <c r="L223" s="1"/>
      <c r="M223" s="1"/>
      <c r="N223" s="1"/>
      <c r="O223" s="22" t="s">
        <v>5</v>
      </c>
      <c r="P223" s="29" t="s">
        <v>157</v>
      </c>
    </row>
    <row r="224" spans="1:16" s="11" customFormat="1" ht="24" hidden="1" x14ac:dyDescent="0.3">
      <c r="A224" s="25"/>
      <c r="B224" s="26"/>
      <c r="C224" s="16" t="s">
        <v>24</v>
      </c>
      <c r="D224" s="1">
        <f>SUM(J224:N224)</f>
        <v>1794642.53</v>
      </c>
      <c r="E224" s="1">
        <v>0</v>
      </c>
      <c r="F224" s="1">
        <v>0</v>
      </c>
      <c r="G224" s="1">
        <v>0</v>
      </c>
      <c r="H224" s="1">
        <f>1012991.15+781651.38</f>
        <v>1794642.53</v>
      </c>
      <c r="I224" s="1">
        <v>0</v>
      </c>
      <c r="J224" s="1">
        <f t="shared" si="236"/>
        <v>1794642.53</v>
      </c>
      <c r="K224" s="1">
        <v>0</v>
      </c>
      <c r="L224" s="1">
        <v>0</v>
      </c>
      <c r="M224" s="1">
        <v>0</v>
      </c>
      <c r="N224" s="1">
        <v>0</v>
      </c>
      <c r="O224" s="27"/>
      <c r="P224" s="30"/>
    </row>
    <row r="225" spans="1:16" s="11" customFormat="1" ht="24" hidden="1" x14ac:dyDescent="0.3">
      <c r="A225" s="25"/>
      <c r="B225" s="26"/>
      <c r="C225" s="16" t="s">
        <v>146</v>
      </c>
      <c r="D225" s="1">
        <f>SUM(J225:N225)</f>
        <v>53315.32</v>
      </c>
      <c r="E225" s="1">
        <v>0</v>
      </c>
      <c r="F225" s="1">
        <v>0</v>
      </c>
      <c r="G225" s="1">
        <v>0</v>
      </c>
      <c r="H225" s="1">
        <v>53315.32</v>
      </c>
      <c r="I225" s="1">
        <v>0</v>
      </c>
      <c r="J225" s="1">
        <f t="shared" si="236"/>
        <v>53315.32</v>
      </c>
      <c r="K225" s="1">
        <v>0</v>
      </c>
      <c r="L225" s="1">
        <v>0</v>
      </c>
      <c r="M225" s="1">
        <v>0</v>
      </c>
      <c r="N225" s="1">
        <v>0</v>
      </c>
      <c r="O225" s="27"/>
      <c r="P225" s="30"/>
    </row>
    <row r="226" spans="1:16" s="11" customFormat="1" ht="24" hidden="1" x14ac:dyDescent="0.3">
      <c r="A226" s="25"/>
      <c r="B226" s="26"/>
      <c r="C226" s="16" t="s">
        <v>23</v>
      </c>
      <c r="D226" s="1">
        <f t="shared" ref="D226:D227" si="255">SUM(J226:N226)</f>
        <v>0</v>
      </c>
      <c r="E226" s="1"/>
      <c r="F226" s="1"/>
      <c r="G226" s="1"/>
      <c r="H226" s="1"/>
      <c r="I226" s="1"/>
      <c r="J226" s="1">
        <f t="shared" si="236"/>
        <v>0</v>
      </c>
      <c r="K226" s="1"/>
      <c r="L226" s="1"/>
      <c r="M226" s="1"/>
      <c r="N226" s="1"/>
      <c r="O226" s="27"/>
      <c r="P226" s="30"/>
    </row>
    <row r="227" spans="1:16" s="11" customFormat="1" ht="13.8" hidden="1" x14ac:dyDescent="0.3">
      <c r="A227" s="25"/>
      <c r="B227" s="26"/>
      <c r="C227" s="8" t="s">
        <v>26</v>
      </c>
      <c r="D227" s="6">
        <f>SUM(D223:D226)</f>
        <v>1847957.85</v>
      </c>
      <c r="E227" s="6">
        <f t="shared" ref="E227:N227" si="256">SUM(E223:E226)</f>
        <v>0</v>
      </c>
      <c r="F227" s="6">
        <f t="shared" si="256"/>
        <v>0</v>
      </c>
      <c r="G227" s="6">
        <f t="shared" si="256"/>
        <v>0</v>
      </c>
      <c r="H227" s="6">
        <f t="shared" si="256"/>
        <v>1847957.85</v>
      </c>
      <c r="I227" s="6">
        <f t="shared" si="256"/>
        <v>0</v>
      </c>
      <c r="J227" s="6">
        <f t="shared" ref="J227" si="257">SUM(J223:J226)</f>
        <v>1847957.85</v>
      </c>
      <c r="K227" s="6">
        <f t="shared" si="256"/>
        <v>0</v>
      </c>
      <c r="L227" s="6">
        <f t="shared" si="256"/>
        <v>0</v>
      </c>
      <c r="M227" s="6">
        <f t="shared" ref="M227" si="258">SUM(M223:M226)</f>
        <v>0</v>
      </c>
      <c r="N227" s="6">
        <f t="shared" si="256"/>
        <v>0</v>
      </c>
      <c r="O227" s="23"/>
      <c r="P227" s="31"/>
    </row>
    <row r="228" spans="1:16" s="11" customFormat="1" ht="24" hidden="1" x14ac:dyDescent="0.3">
      <c r="A228" s="25" t="s">
        <v>218</v>
      </c>
      <c r="B228" s="26" t="s">
        <v>181</v>
      </c>
      <c r="C228" s="16" t="s">
        <v>25</v>
      </c>
      <c r="D228" s="1">
        <f>SUM(J228:N228)</f>
        <v>0</v>
      </c>
      <c r="E228" s="1"/>
      <c r="F228" s="1"/>
      <c r="G228" s="1"/>
      <c r="H228" s="1"/>
      <c r="I228" s="1"/>
      <c r="J228" s="1">
        <f t="shared" ref="J228" si="259">SUM(E228:I228)</f>
        <v>0</v>
      </c>
      <c r="K228" s="1"/>
      <c r="L228" s="1"/>
      <c r="M228" s="1"/>
      <c r="N228" s="1"/>
      <c r="O228" s="22" t="s">
        <v>5</v>
      </c>
      <c r="P228" s="29" t="s">
        <v>157</v>
      </c>
    </row>
    <row r="229" spans="1:16" s="11" customFormat="1" ht="24" hidden="1" x14ac:dyDescent="0.3">
      <c r="A229" s="25"/>
      <c r="B229" s="26"/>
      <c r="C229" s="16" t="s">
        <v>24</v>
      </c>
      <c r="D229" s="1">
        <f>SUM(J229:N229)</f>
        <v>49343</v>
      </c>
      <c r="E229" s="1">
        <v>0</v>
      </c>
      <c r="F229" s="1">
        <v>0</v>
      </c>
      <c r="G229" s="1">
        <v>0</v>
      </c>
      <c r="H229" s="1">
        <v>49343</v>
      </c>
      <c r="I229" s="1">
        <v>0</v>
      </c>
      <c r="J229" s="1">
        <f t="shared" si="236"/>
        <v>49343</v>
      </c>
      <c r="K229" s="1">
        <v>0</v>
      </c>
      <c r="L229" s="1">
        <v>0</v>
      </c>
      <c r="M229" s="1">
        <v>0</v>
      </c>
      <c r="N229" s="1">
        <v>0</v>
      </c>
      <c r="O229" s="27"/>
      <c r="P229" s="30"/>
    </row>
    <row r="230" spans="1:16" s="11" customFormat="1" ht="24" hidden="1" x14ac:dyDescent="0.3">
      <c r="A230" s="25"/>
      <c r="B230" s="26"/>
      <c r="C230" s="16" t="s">
        <v>146</v>
      </c>
      <c r="D230" s="1">
        <f>SUM(J230:N230)</f>
        <v>2597</v>
      </c>
      <c r="E230" s="1">
        <v>0</v>
      </c>
      <c r="F230" s="1">
        <v>0</v>
      </c>
      <c r="G230" s="1">
        <v>0</v>
      </c>
      <c r="H230" s="1">
        <v>2597</v>
      </c>
      <c r="I230" s="1">
        <v>0</v>
      </c>
      <c r="J230" s="1">
        <f t="shared" si="236"/>
        <v>2597</v>
      </c>
      <c r="K230" s="1">
        <v>0</v>
      </c>
      <c r="L230" s="1">
        <v>0</v>
      </c>
      <c r="M230" s="1">
        <v>0</v>
      </c>
      <c r="N230" s="1">
        <v>0</v>
      </c>
      <c r="O230" s="27"/>
      <c r="P230" s="30"/>
    </row>
    <row r="231" spans="1:16" s="11" customFormat="1" ht="24" hidden="1" x14ac:dyDescent="0.3">
      <c r="A231" s="25"/>
      <c r="B231" s="26"/>
      <c r="C231" s="16" t="s">
        <v>23</v>
      </c>
      <c r="D231" s="1">
        <f t="shared" ref="D231:D232" si="260">SUM(J231:N231)</f>
        <v>0</v>
      </c>
      <c r="E231" s="1"/>
      <c r="F231" s="1"/>
      <c r="G231" s="1"/>
      <c r="H231" s="1"/>
      <c r="I231" s="1"/>
      <c r="J231" s="1">
        <f t="shared" si="236"/>
        <v>0</v>
      </c>
      <c r="K231" s="1"/>
      <c r="L231" s="1"/>
      <c r="M231" s="1"/>
      <c r="N231" s="1"/>
      <c r="O231" s="27"/>
      <c r="P231" s="30"/>
    </row>
    <row r="232" spans="1:16" s="11" customFormat="1" ht="13.8" hidden="1" x14ac:dyDescent="0.3">
      <c r="A232" s="25"/>
      <c r="B232" s="26"/>
      <c r="C232" s="8" t="s">
        <v>26</v>
      </c>
      <c r="D232" s="6">
        <f>SUM(D228:D231)</f>
        <v>51940</v>
      </c>
      <c r="E232" s="6">
        <f t="shared" ref="E232:N232" si="261">SUM(E228:E231)</f>
        <v>0</v>
      </c>
      <c r="F232" s="6">
        <f t="shared" si="261"/>
        <v>0</v>
      </c>
      <c r="G232" s="6">
        <f t="shared" si="261"/>
        <v>0</v>
      </c>
      <c r="H232" s="6">
        <f t="shared" si="261"/>
        <v>51940</v>
      </c>
      <c r="I232" s="6">
        <f t="shared" si="261"/>
        <v>0</v>
      </c>
      <c r="J232" s="6">
        <f t="shared" ref="J232" si="262">SUM(J228:J231)</f>
        <v>51940</v>
      </c>
      <c r="K232" s="6">
        <f t="shared" si="261"/>
        <v>0</v>
      </c>
      <c r="L232" s="6">
        <f t="shared" si="261"/>
        <v>0</v>
      </c>
      <c r="M232" s="6">
        <f t="shared" ref="M232" si="263">SUM(M228:M231)</f>
        <v>0</v>
      </c>
      <c r="N232" s="6">
        <f t="shared" si="261"/>
        <v>0</v>
      </c>
      <c r="O232" s="23"/>
      <c r="P232" s="31"/>
    </row>
    <row r="233" spans="1:16" s="11" customFormat="1" ht="24" hidden="1" x14ac:dyDescent="0.3">
      <c r="A233" s="25" t="s">
        <v>219</v>
      </c>
      <c r="B233" s="26" t="s">
        <v>182</v>
      </c>
      <c r="C233" s="16" t="s">
        <v>25</v>
      </c>
      <c r="D233" s="1">
        <f>SUM(J233:N233)</f>
        <v>0</v>
      </c>
      <c r="E233" s="1"/>
      <c r="F233" s="1"/>
      <c r="G233" s="1"/>
      <c r="H233" s="1"/>
      <c r="I233" s="1"/>
      <c r="J233" s="1">
        <f t="shared" ref="J233" si="264">SUM(E233:I233)</f>
        <v>0</v>
      </c>
      <c r="K233" s="1"/>
      <c r="L233" s="1"/>
      <c r="M233" s="1"/>
      <c r="N233" s="1"/>
      <c r="O233" s="22" t="s">
        <v>5</v>
      </c>
      <c r="P233" s="29" t="s">
        <v>157</v>
      </c>
    </row>
    <row r="234" spans="1:16" s="11" customFormat="1" ht="24" hidden="1" x14ac:dyDescent="0.3">
      <c r="A234" s="25"/>
      <c r="B234" s="26"/>
      <c r="C234" s="16" t="s">
        <v>24</v>
      </c>
      <c r="D234" s="1">
        <f>SUM(J234:N234)</f>
        <v>361665</v>
      </c>
      <c r="E234" s="1">
        <v>0</v>
      </c>
      <c r="F234" s="1">
        <v>0</v>
      </c>
      <c r="G234" s="1">
        <v>0</v>
      </c>
      <c r="H234" s="1">
        <v>361665</v>
      </c>
      <c r="I234" s="1">
        <v>0</v>
      </c>
      <c r="J234" s="1">
        <f t="shared" si="236"/>
        <v>361665</v>
      </c>
      <c r="K234" s="1">
        <v>0</v>
      </c>
      <c r="L234" s="1">
        <v>0</v>
      </c>
      <c r="M234" s="1">
        <v>0</v>
      </c>
      <c r="N234" s="1">
        <v>0</v>
      </c>
      <c r="O234" s="27"/>
      <c r="P234" s="30"/>
    </row>
    <row r="235" spans="1:16" s="11" customFormat="1" ht="24" hidden="1" x14ac:dyDescent="0.3">
      <c r="A235" s="25"/>
      <c r="B235" s="26"/>
      <c r="C235" s="16" t="s">
        <v>146</v>
      </c>
      <c r="D235" s="1">
        <f>SUM(J235:N235)</f>
        <v>19035</v>
      </c>
      <c r="E235" s="1">
        <v>0</v>
      </c>
      <c r="F235" s="1">
        <v>0</v>
      </c>
      <c r="G235" s="1">
        <v>0</v>
      </c>
      <c r="H235" s="1">
        <v>19035</v>
      </c>
      <c r="I235" s="1">
        <v>0</v>
      </c>
      <c r="J235" s="1">
        <f t="shared" si="236"/>
        <v>19035</v>
      </c>
      <c r="K235" s="1">
        <v>0</v>
      </c>
      <c r="L235" s="1">
        <v>0</v>
      </c>
      <c r="M235" s="1">
        <v>0</v>
      </c>
      <c r="N235" s="1">
        <v>0</v>
      </c>
      <c r="O235" s="27"/>
      <c r="P235" s="30"/>
    </row>
    <row r="236" spans="1:16" s="11" customFormat="1" ht="24" hidden="1" x14ac:dyDescent="0.3">
      <c r="A236" s="25"/>
      <c r="B236" s="26"/>
      <c r="C236" s="16" t="s">
        <v>23</v>
      </c>
      <c r="D236" s="1">
        <f t="shared" ref="D236:D237" si="265">SUM(J236:N236)</f>
        <v>0</v>
      </c>
      <c r="E236" s="1"/>
      <c r="F236" s="1"/>
      <c r="G236" s="1"/>
      <c r="H236" s="1"/>
      <c r="I236" s="1"/>
      <c r="J236" s="1">
        <f t="shared" si="236"/>
        <v>0</v>
      </c>
      <c r="K236" s="1"/>
      <c r="L236" s="1"/>
      <c r="M236" s="1"/>
      <c r="N236" s="1"/>
      <c r="O236" s="27"/>
      <c r="P236" s="30"/>
    </row>
    <row r="237" spans="1:16" s="11" customFormat="1" ht="13.8" hidden="1" x14ac:dyDescent="0.3">
      <c r="A237" s="25"/>
      <c r="B237" s="26"/>
      <c r="C237" s="8" t="s">
        <v>26</v>
      </c>
      <c r="D237" s="6">
        <f>SUM(D233:D236)</f>
        <v>380700</v>
      </c>
      <c r="E237" s="6">
        <f t="shared" ref="E237:N237" si="266">SUM(E233:E236)</f>
        <v>0</v>
      </c>
      <c r="F237" s="6">
        <f t="shared" si="266"/>
        <v>0</v>
      </c>
      <c r="G237" s="6">
        <f t="shared" si="266"/>
        <v>0</v>
      </c>
      <c r="H237" s="6">
        <f t="shared" si="266"/>
        <v>380700</v>
      </c>
      <c r="I237" s="6">
        <f t="shared" si="266"/>
        <v>0</v>
      </c>
      <c r="J237" s="6">
        <f t="shared" ref="J237" si="267">SUM(J233:J236)</f>
        <v>380700</v>
      </c>
      <c r="K237" s="6">
        <f t="shared" si="266"/>
        <v>0</v>
      </c>
      <c r="L237" s="6">
        <f t="shared" si="266"/>
        <v>0</v>
      </c>
      <c r="M237" s="6">
        <f t="shared" ref="M237" si="268">SUM(M233:M236)</f>
        <v>0</v>
      </c>
      <c r="N237" s="6">
        <f t="shared" si="266"/>
        <v>0</v>
      </c>
      <c r="O237" s="23"/>
      <c r="P237" s="31"/>
    </row>
    <row r="238" spans="1:16" s="11" customFormat="1" ht="24" hidden="1" x14ac:dyDescent="0.3">
      <c r="A238" s="25" t="s">
        <v>220</v>
      </c>
      <c r="B238" s="26" t="s">
        <v>183</v>
      </c>
      <c r="C238" s="16" t="s">
        <v>25</v>
      </c>
      <c r="D238" s="1">
        <f>SUM(J238:N238)</f>
        <v>0</v>
      </c>
      <c r="E238" s="1"/>
      <c r="F238" s="1"/>
      <c r="G238" s="1"/>
      <c r="H238" s="1"/>
      <c r="I238" s="1"/>
      <c r="J238" s="1">
        <f t="shared" ref="J238" si="269">SUM(E238:I238)</f>
        <v>0</v>
      </c>
      <c r="K238" s="1"/>
      <c r="L238" s="1"/>
      <c r="M238" s="1"/>
      <c r="N238" s="1"/>
      <c r="O238" s="22" t="s">
        <v>5</v>
      </c>
      <c r="P238" s="29" t="s">
        <v>157</v>
      </c>
    </row>
    <row r="239" spans="1:16" s="11" customFormat="1" ht="24" hidden="1" x14ac:dyDescent="0.3">
      <c r="A239" s="25"/>
      <c r="B239" s="26"/>
      <c r="C239" s="16" t="s">
        <v>24</v>
      </c>
      <c r="D239" s="1">
        <f>SUM(J239:N239)</f>
        <v>237310</v>
      </c>
      <c r="E239" s="1">
        <v>0</v>
      </c>
      <c r="F239" s="1">
        <v>0</v>
      </c>
      <c r="G239" s="1">
        <v>0</v>
      </c>
      <c r="H239" s="1">
        <v>237310</v>
      </c>
      <c r="I239" s="1">
        <v>0</v>
      </c>
      <c r="J239" s="1">
        <f t="shared" si="236"/>
        <v>237310</v>
      </c>
      <c r="K239" s="1">
        <v>0</v>
      </c>
      <c r="L239" s="1">
        <v>0</v>
      </c>
      <c r="M239" s="1">
        <v>0</v>
      </c>
      <c r="N239" s="1">
        <v>0</v>
      </c>
      <c r="O239" s="27"/>
      <c r="P239" s="30"/>
    </row>
    <row r="240" spans="1:16" s="11" customFormat="1" ht="24" hidden="1" x14ac:dyDescent="0.3">
      <c r="A240" s="25"/>
      <c r="B240" s="26"/>
      <c r="C240" s="16" t="s">
        <v>146</v>
      </c>
      <c r="D240" s="1">
        <f>SUM(J240:N240)</f>
        <v>12490</v>
      </c>
      <c r="E240" s="1">
        <v>0</v>
      </c>
      <c r="F240" s="1">
        <v>0</v>
      </c>
      <c r="G240" s="1">
        <v>0</v>
      </c>
      <c r="H240" s="1">
        <v>12490</v>
      </c>
      <c r="I240" s="1">
        <v>0</v>
      </c>
      <c r="J240" s="1">
        <f t="shared" si="236"/>
        <v>12490</v>
      </c>
      <c r="K240" s="1">
        <v>0</v>
      </c>
      <c r="L240" s="1">
        <v>0</v>
      </c>
      <c r="M240" s="1">
        <v>0</v>
      </c>
      <c r="N240" s="1">
        <v>0</v>
      </c>
      <c r="O240" s="27"/>
      <c r="P240" s="30"/>
    </row>
    <row r="241" spans="1:16" s="11" customFormat="1" ht="24" hidden="1" x14ac:dyDescent="0.3">
      <c r="A241" s="25"/>
      <c r="B241" s="26"/>
      <c r="C241" s="16" t="s">
        <v>23</v>
      </c>
      <c r="D241" s="1">
        <f t="shared" ref="D241:D242" si="270">SUM(J241:N241)</f>
        <v>0</v>
      </c>
      <c r="E241" s="1"/>
      <c r="F241" s="1"/>
      <c r="G241" s="1"/>
      <c r="H241" s="1"/>
      <c r="I241" s="1"/>
      <c r="J241" s="1">
        <f t="shared" si="236"/>
        <v>0</v>
      </c>
      <c r="K241" s="1"/>
      <c r="L241" s="1"/>
      <c r="M241" s="1"/>
      <c r="N241" s="1"/>
      <c r="O241" s="27"/>
      <c r="P241" s="30"/>
    </row>
    <row r="242" spans="1:16" s="11" customFormat="1" ht="13.8" hidden="1" x14ac:dyDescent="0.3">
      <c r="A242" s="25"/>
      <c r="B242" s="26"/>
      <c r="C242" s="8" t="s">
        <v>26</v>
      </c>
      <c r="D242" s="6">
        <f>SUM(D238:D241)</f>
        <v>249800</v>
      </c>
      <c r="E242" s="6">
        <f t="shared" ref="E242:N242" si="271">SUM(E238:E241)</f>
        <v>0</v>
      </c>
      <c r="F242" s="6">
        <f t="shared" si="271"/>
        <v>0</v>
      </c>
      <c r="G242" s="6">
        <f t="shared" si="271"/>
        <v>0</v>
      </c>
      <c r="H242" s="6">
        <f t="shared" si="271"/>
        <v>249800</v>
      </c>
      <c r="I242" s="6">
        <f t="shared" si="271"/>
        <v>0</v>
      </c>
      <c r="J242" s="6">
        <f t="shared" ref="J242" si="272">SUM(J238:J241)</f>
        <v>249800</v>
      </c>
      <c r="K242" s="6">
        <f t="shared" si="271"/>
        <v>0</v>
      </c>
      <c r="L242" s="6">
        <f t="shared" si="271"/>
        <v>0</v>
      </c>
      <c r="M242" s="6">
        <f t="shared" ref="M242" si="273">SUM(M238:M241)</f>
        <v>0</v>
      </c>
      <c r="N242" s="6">
        <f t="shared" si="271"/>
        <v>0</v>
      </c>
      <c r="O242" s="23"/>
      <c r="P242" s="31"/>
    </row>
    <row r="243" spans="1:16" s="11" customFormat="1" ht="24" hidden="1" x14ac:dyDescent="0.3">
      <c r="A243" s="25" t="s">
        <v>221</v>
      </c>
      <c r="B243" s="26" t="s">
        <v>184</v>
      </c>
      <c r="C243" s="16" t="s">
        <v>25</v>
      </c>
      <c r="D243" s="1">
        <f>SUM(J243:N243)</f>
        <v>0</v>
      </c>
      <c r="E243" s="1"/>
      <c r="F243" s="1"/>
      <c r="G243" s="1"/>
      <c r="H243" s="1"/>
      <c r="I243" s="1"/>
      <c r="J243" s="1">
        <f t="shared" ref="J243" si="274">SUM(E243:I243)</f>
        <v>0</v>
      </c>
      <c r="K243" s="1"/>
      <c r="L243" s="1"/>
      <c r="M243" s="1"/>
      <c r="N243" s="1"/>
      <c r="O243" s="22" t="s">
        <v>5</v>
      </c>
      <c r="P243" s="29" t="s">
        <v>157</v>
      </c>
    </row>
    <row r="244" spans="1:16" s="11" customFormat="1" ht="24" hidden="1" x14ac:dyDescent="0.3">
      <c r="A244" s="25"/>
      <c r="B244" s="26"/>
      <c r="C244" s="16" t="s">
        <v>24</v>
      </c>
      <c r="D244" s="1">
        <f>SUM(J244:N244)</f>
        <v>261722.15</v>
      </c>
      <c r="E244" s="1">
        <v>0</v>
      </c>
      <c r="F244" s="1">
        <v>0</v>
      </c>
      <c r="G244" s="1">
        <v>0</v>
      </c>
      <c r="H244" s="1">
        <v>261722.15</v>
      </c>
      <c r="I244" s="1">
        <v>0</v>
      </c>
      <c r="J244" s="1">
        <f t="shared" si="236"/>
        <v>261722.15</v>
      </c>
      <c r="K244" s="1">
        <v>0</v>
      </c>
      <c r="L244" s="1">
        <v>0</v>
      </c>
      <c r="M244" s="1">
        <v>0</v>
      </c>
      <c r="N244" s="1">
        <v>0</v>
      </c>
      <c r="O244" s="27"/>
      <c r="P244" s="30"/>
    </row>
    <row r="245" spans="1:16" s="11" customFormat="1" ht="24" hidden="1" x14ac:dyDescent="0.3">
      <c r="A245" s="25"/>
      <c r="B245" s="26"/>
      <c r="C245" s="16" t="s">
        <v>146</v>
      </c>
      <c r="D245" s="1">
        <f>SUM(J245:N245)</f>
        <v>13774.85</v>
      </c>
      <c r="E245" s="1">
        <v>0</v>
      </c>
      <c r="F245" s="1">
        <v>0</v>
      </c>
      <c r="G245" s="1">
        <v>0</v>
      </c>
      <c r="H245" s="1">
        <v>13774.85</v>
      </c>
      <c r="I245" s="1">
        <v>0</v>
      </c>
      <c r="J245" s="1">
        <f t="shared" si="236"/>
        <v>13774.85</v>
      </c>
      <c r="K245" s="1">
        <v>0</v>
      </c>
      <c r="L245" s="1">
        <v>0</v>
      </c>
      <c r="M245" s="1">
        <v>0</v>
      </c>
      <c r="N245" s="1">
        <v>0</v>
      </c>
      <c r="O245" s="27"/>
      <c r="P245" s="30"/>
    </row>
    <row r="246" spans="1:16" s="11" customFormat="1" ht="24" hidden="1" x14ac:dyDescent="0.3">
      <c r="A246" s="25"/>
      <c r="B246" s="26"/>
      <c r="C246" s="16" t="s">
        <v>23</v>
      </c>
      <c r="D246" s="1">
        <f t="shared" ref="D246:D247" si="275">SUM(J246:N246)</f>
        <v>0</v>
      </c>
      <c r="E246" s="1"/>
      <c r="F246" s="1"/>
      <c r="G246" s="1"/>
      <c r="H246" s="1"/>
      <c r="I246" s="1"/>
      <c r="J246" s="1">
        <f t="shared" si="236"/>
        <v>0</v>
      </c>
      <c r="K246" s="1"/>
      <c r="L246" s="1"/>
      <c r="M246" s="1"/>
      <c r="N246" s="1"/>
      <c r="O246" s="27"/>
      <c r="P246" s="30"/>
    </row>
    <row r="247" spans="1:16" s="11" customFormat="1" ht="13.8" hidden="1" x14ac:dyDescent="0.3">
      <c r="A247" s="25"/>
      <c r="B247" s="26"/>
      <c r="C247" s="8" t="s">
        <v>26</v>
      </c>
      <c r="D247" s="6">
        <f>SUM(D243:D246)</f>
        <v>275497</v>
      </c>
      <c r="E247" s="6">
        <f t="shared" ref="E247:N247" si="276">SUM(E243:E246)</f>
        <v>0</v>
      </c>
      <c r="F247" s="6">
        <f t="shared" si="276"/>
        <v>0</v>
      </c>
      <c r="G247" s="6">
        <f t="shared" si="276"/>
        <v>0</v>
      </c>
      <c r="H247" s="6">
        <f t="shared" si="276"/>
        <v>275497</v>
      </c>
      <c r="I247" s="6">
        <f t="shared" si="276"/>
        <v>0</v>
      </c>
      <c r="J247" s="6">
        <f t="shared" ref="J247" si="277">SUM(J243:J246)</f>
        <v>275497</v>
      </c>
      <c r="K247" s="6">
        <f t="shared" si="276"/>
        <v>0</v>
      </c>
      <c r="L247" s="6">
        <f t="shared" si="276"/>
        <v>0</v>
      </c>
      <c r="M247" s="6">
        <f t="shared" ref="M247" si="278">SUM(M243:M246)</f>
        <v>0</v>
      </c>
      <c r="N247" s="6">
        <f t="shared" si="276"/>
        <v>0</v>
      </c>
      <c r="O247" s="23"/>
      <c r="P247" s="31"/>
    </row>
    <row r="248" spans="1:16" s="11" customFormat="1" ht="24" hidden="1" x14ac:dyDescent="0.3">
      <c r="A248" s="25" t="s">
        <v>222</v>
      </c>
      <c r="B248" s="26" t="s">
        <v>185</v>
      </c>
      <c r="C248" s="16" t="s">
        <v>25</v>
      </c>
      <c r="D248" s="1">
        <f>SUM(J248:N248)</f>
        <v>0</v>
      </c>
      <c r="E248" s="1"/>
      <c r="F248" s="1"/>
      <c r="G248" s="1"/>
      <c r="H248" s="1"/>
      <c r="I248" s="1"/>
      <c r="J248" s="1">
        <f t="shared" ref="J248" si="279">SUM(E248:I248)</f>
        <v>0</v>
      </c>
      <c r="K248" s="1"/>
      <c r="L248" s="1"/>
      <c r="M248" s="1"/>
      <c r="N248" s="1"/>
      <c r="O248" s="22" t="s">
        <v>5</v>
      </c>
      <c r="P248" s="29" t="s">
        <v>157</v>
      </c>
    </row>
    <row r="249" spans="1:16" s="11" customFormat="1" ht="24" hidden="1" x14ac:dyDescent="0.3">
      <c r="A249" s="25"/>
      <c r="B249" s="26"/>
      <c r="C249" s="16" t="s">
        <v>24</v>
      </c>
      <c r="D249" s="1">
        <f>SUM(J249:N249)</f>
        <v>247855</v>
      </c>
      <c r="E249" s="1">
        <v>0</v>
      </c>
      <c r="F249" s="1">
        <v>0</v>
      </c>
      <c r="G249" s="1">
        <v>0</v>
      </c>
      <c r="H249" s="1">
        <v>247855</v>
      </c>
      <c r="I249" s="1">
        <v>0</v>
      </c>
      <c r="J249" s="1">
        <f t="shared" si="236"/>
        <v>247855</v>
      </c>
      <c r="K249" s="1">
        <v>0</v>
      </c>
      <c r="L249" s="1">
        <v>0</v>
      </c>
      <c r="M249" s="1">
        <v>0</v>
      </c>
      <c r="N249" s="1">
        <v>0</v>
      </c>
      <c r="O249" s="27"/>
      <c r="P249" s="30"/>
    </row>
    <row r="250" spans="1:16" s="11" customFormat="1" ht="24" hidden="1" x14ac:dyDescent="0.3">
      <c r="A250" s="25"/>
      <c r="B250" s="26"/>
      <c r="C250" s="16" t="s">
        <v>146</v>
      </c>
      <c r="D250" s="1">
        <f>SUM(J250:N250)</f>
        <v>13045</v>
      </c>
      <c r="E250" s="1">
        <v>0</v>
      </c>
      <c r="F250" s="1">
        <v>0</v>
      </c>
      <c r="G250" s="1">
        <v>0</v>
      </c>
      <c r="H250" s="1">
        <v>13045</v>
      </c>
      <c r="I250" s="1">
        <v>0</v>
      </c>
      <c r="J250" s="1">
        <f t="shared" si="236"/>
        <v>13045</v>
      </c>
      <c r="K250" s="1">
        <v>0</v>
      </c>
      <c r="L250" s="1">
        <v>0</v>
      </c>
      <c r="M250" s="1">
        <v>0</v>
      </c>
      <c r="N250" s="1">
        <v>0</v>
      </c>
      <c r="O250" s="27"/>
      <c r="P250" s="30"/>
    </row>
    <row r="251" spans="1:16" s="11" customFormat="1" ht="24" hidden="1" x14ac:dyDescent="0.3">
      <c r="A251" s="25"/>
      <c r="B251" s="26"/>
      <c r="C251" s="16" t="s">
        <v>23</v>
      </c>
      <c r="D251" s="1">
        <f t="shared" ref="D251:D252" si="280">SUM(J251:N251)</f>
        <v>0</v>
      </c>
      <c r="E251" s="1"/>
      <c r="F251" s="1"/>
      <c r="G251" s="1"/>
      <c r="H251" s="1"/>
      <c r="I251" s="1"/>
      <c r="J251" s="1">
        <f t="shared" si="236"/>
        <v>0</v>
      </c>
      <c r="K251" s="1"/>
      <c r="L251" s="1"/>
      <c r="M251" s="1"/>
      <c r="N251" s="1"/>
      <c r="O251" s="27"/>
      <c r="P251" s="30"/>
    </row>
    <row r="252" spans="1:16" s="11" customFormat="1" ht="13.8" hidden="1" x14ac:dyDescent="0.3">
      <c r="A252" s="25"/>
      <c r="B252" s="26"/>
      <c r="C252" s="8" t="s">
        <v>26</v>
      </c>
      <c r="D252" s="6">
        <f>SUM(D248:D251)</f>
        <v>260900</v>
      </c>
      <c r="E252" s="6">
        <f t="shared" ref="E252:N252" si="281">SUM(E248:E251)</f>
        <v>0</v>
      </c>
      <c r="F252" s="6">
        <f t="shared" si="281"/>
        <v>0</v>
      </c>
      <c r="G252" s="6">
        <f t="shared" si="281"/>
        <v>0</v>
      </c>
      <c r="H252" s="6">
        <f t="shared" si="281"/>
        <v>260900</v>
      </c>
      <c r="I252" s="6">
        <f t="shared" si="281"/>
        <v>0</v>
      </c>
      <c r="J252" s="6">
        <f t="shared" ref="J252" si="282">SUM(J248:J251)</f>
        <v>260900</v>
      </c>
      <c r="K252" s="6">
        <f t="shared" si="281"/>
        <v>0</v>
      </c>
      <c r="L252" s="6">
        <f t="shared" si="281"/>
        <v>0</v>
      </c>
      <c r="M252" s="6">
        <f t="shared" ref="M252" si="283">SUM(M248:M251)</f>
        <v>0</v>
      </c>
      <c r="N252" s="6">
        <f t="shared" si="281"/>
        <v>0</v>
      </c>
      <c r="O252" s="23"/>
      <c r="P252" s="31"/>
    </row>
    <row r="253" spans="1:16" s="11" customFormat="1" ht="24" hidden="1" x14ac:dyDescent="0.3">
      <c r="A253" s="25" t="s">
        <v>223</v>
      </c>
      <c r="B253" s="26" t="s">
        <v>186</v>
      </c>
      <c r="C253" s="16" t="s">
        <v>25</v>
      </c>
      <c r="D253" s="1">
        <f>SUM(J253:N253)</f>
        <v>0</v>
      </c>
      <c r="E253" s="1"/>
      <c r="F253" s="1"/>
      <c r="G253" s="1"/>
      <c r="H253" s="1"/>
      <c r="I253" s="1"/>
      <c r="J253" s="1">
        <f t="shared" ref="J253" si="284">SUM(E253:I253)</f>
        <v>0</v>
      </c>
      <c r="K253" s="1"/>
      <c r="L253" s="1"/>
      <c r="M253" s="1"/>
      <c r="N253" s="1"/>
      <c r="O253" s="22" t="s">
        <v>5</v>
      </c>
      <c r="P253" s="29" t="s">
        <v>157</v>
      </c>
    </row>
    <row r="254" spans="1:16" s="11" customFormat="1" ht="24" hidden="1" x14ac:dyDescent="0.3">
      <c r="A254" s="25"/>
      <c r="B254" s="26"/>
      <c r="C254" s="16" t="s">
        <v>24</v>
      </c>
      <c r="D254" s="1">
        <f>SUM(J254:N254)</f>
        <v>318250</v>
      </c>
      <c r="E254" s="1">
        <v>0</v>
      </c>
      <c r="F254" s="1">
        <v>0</v>
      </c>
      <c r="G254" s="1">
        <v>0</v>
      </c>
      <c r="H254" s="1">
        <v>318250</v>
      </c>
      <c r="I254" s="1">
        <v>0</v>
      </c>
      <c r="J254" s="1">
        <f t="shared" si="236"/>
        <v>318250</v>
      </c>
      <c r="K254" s="1">
        <v>0</v>
      </c>
      <c r="L254" s="1">
        <v>0</v>
      </c>
      <c r="M254" s="1">
        <v>0</v>
      </c>
      <c r="N254" s="1">
        <v>0</v>
      </c>
      <c r="O254" s="27"/>
      <c r="P254" s="30"/>
    </row>
    <row r="255" spans="1:16" s="11" customFormat="1" ht="24" hidden="1" x14ac:dyDescent="0.3">
      <c r="A255" s="25"/>
      <c r="B255" s="26"/>
      <c r="C255" s="16" t="s">
        <v>146</v>
      </c>
      <c r="D255" s="1">
        <f>SUM(J255:N255)</f>
        <v>16750</v>
      </c>
      <c r="E255" s="1">
        <v>0</v>
      </c>
      <c r="F255" s="1">
        <v>0</v>
      </c>
      <c r="G255" s="1">
        <v>0</v>
      </c>
      <c r="H255" s="1">
        <v>16750</v>
      </c>
      <c r="I255" s="1">
        <v>0</v>
      </c>
      <c r="J255" s="1">
        <f t="shared" si="236"/>
        <v>16750</v>
      </c>
      <c r="K255" s="1">
        <v>0</v>
      </c>
      <c r="L255" s="1">
        <v>0</v>
      </c>
      <c r="M255" s="1">
        <v>0</v>
      </c>
      <c r="N255" s="1">
        <v>0</v>
      </c>
      <c r="O255" s="27"/>
      <c r="P255" s="30"/>
    </row>
    <row r="256" spans="1:16" s="11" customFormat="1" ht="24" hidden="1" x14ac:dyDescent="0.3">
      <c r="A256" s="25"/>
      <c r="B256" s="26"/>
      <c r="C256" s="16" t="s">
        <v>23</v>
      </c>
      <c r="D256" s="1">
        <f t="shared" ref="D256:D257" si="285">SUM(J256:N256)</f>
        <v>0</v>
      </c>
      <c r="E256" s="1"/>
      <c r="F256" s="1"/>
      <c r="G256" s="1"/>
      <c r="H256" s="1"/>
      <c r="I256" s="1"/>
      <c r="J256" s="1">
        <f t="shared" si="236"/>
        <v>0</v>
      </c>
      <c r="K256" s="1"/>
      <c r="L256" s="1"/>
      <c r="M256" s="1"/>
      <c r="N256" s="1"/>
      <c r="O256" s="27"/>
      <c r="P256" s="30"/>
    </row>
    <row r="257" spans="1:16" s="11" customFormat="1" ht="13.8" hidden="1" x14ac:dyDescent="0.3">
      <c r="A257" s="25"/>
      <c r="B257" s="26"/>
      <c r="C257" s="8" t="s">
        <v>26</v>
      </c>
      <c r="D257" s="6">
        <f>SUM(D253:D256)</f>
        <v>335000</v>
      </c>
      <c r="E257" s="6">
        <f t="shared" ref="E257:N257" si="286">SUM(E253:E256)</f>
        <v>0</v>
      </c>
      <c r="F257" s="6">
        <f t="shared" si="286"/>
        <v>0</v>
      </c>
      <c r="G257" s="6">
        <f t="shared" si="286"/>
        <v>0</v>
      </c>
      <c r="H257" s="6">
        <f t="shared" si="286"/>
        <v>335000</v>
      </c>
      <c r="I257" s="6">
        <f t="shared" si="286"/>
        <v>0</v>
      </c>
      <c r="J257" s="6">
        <f t="shared" ref="J257" si="287">SUM(J253:J256)</f>
        <v>335000</v>
      </c>
      <c r="K257" s="6">
        <f t="shared" si="286"/>
        <v>0</v>
      </c>
      <c r="L257" s="6">
        <f t="shared" si="286"/>
        <v>0</v>
      </c>
      <c r="M257" s="6">
        <f t="shared" ref="M257" si="288">SUM(M253:M256)</f>
        <v>0</v>
      </c>
      <c r="N257" s="6">
        <f t="shared" si="286"/>
        <v>0</v>
      </c>
      <c r="O257" s="23"/>
      <c r="P257" s="31"/>
    </row>
    <row r="258" spans="1:16" s="11" customFormat="1" ht="24" hidden="1" x14ac:dyDescent="0.3">
      <c r="A258" s="25" t="s">
        <v>224</v>
      </c>
      <c r="B258" s="26" t="s">
        <v>187</v>
      </c>
      <c r="C258" s="16" t="s">
        <v>25</v>
      </c>
      <c r="D258" s="1">
        <f>SUM(J258:N258)</f>
        <v>0</v>
      </c>
      <c r="E258" s="1"/>
      <c r="F258" s="1"/>
      <c r="G258" s="1"/>
      <c r="H258" s="1"/>
      <c r="I258" s="1"/>
      <c r="J258" s="1">
        <f t="shared" ref="J258" si="289">SUM(E258:I258)</f>
        <v>0</v>
      </c>
      <c r="K258" s="1"/>
      <c r="L258" s="1"/>
      <c r="M258" s="1"/>
      <c r="N258" s="1"/>
      <c r="O258" s="22" t="s">
        <v>5</v>
      </c>
      <c r="P258" s="29" t="s">
        <v>157</v>
      </c>
    </row>
    <row r="259" spans="1:16" s="11" customFormat="1" ht="24" hidden="1" x14ac:dyDescent="0.3">
      <c r="A259" s="25"/>
      <c r="B259" s="26"/>
      <c r="C259" s="16" t="s">
        <v>24</v>
      </c>
      <c r="D259" s="1">
        <f>SUM(J259:N259)</f>
        <v>239400</v>
      </c>
      <c r="E259" s="1">
        <v>0</v>
      </c>
      <c r="F259" s="1">
        <v>0</v>
      </c>
      <c r="G259" s="1">
        <v>0</v>
      </c>
      <c r="H259" s="1">
        <v>239400</v>
      </c>
      <c r="I259" s="1">
        <v>0</v>
      </c>
      <c r="J259" s="1">
        <f t="shared" si="236"/>
        <v>239400</v>
      </c>
      <c r="K259" s="1">
        <v>0</v>
      </c>
      <c r="L259" s="1">
        <v>0</v>
      </c>
      <c r="M259" s="1">
        <v>0</v>
      </c>
      <c r="N259" s="1">
        <v>0</v>
      </c>
      <c r="O259" s="27"/>
      <c r="P259" s="30"/>
    </row>
    <row r="260" spans="1:16" s="11" customFormat="1" ht="24" hidden="1" x14ac:dyDescent="0.3">
      <c r="A260" s="25"/>
      <c r="B260" s="26"/>
      <c r="C260" s="16" t="s">
        <v>146</v>
      </c>
      <c r="D260" s="1">
        <f>SUM(J260:N260)</f>
        <v>12600</v>
      </c>
      <c r="E260" s="1">
        <v>0</v>
      </c>
      <c r="F260" s="1">
        <v>0</v>
      </c>
      <c r="G260" s="1">
        <v>0</v>
      </c>
      <c r="H260" s="1">
        <v>12600</v>
      </c>
      <c r="I260" s="1">
        <v>0</v>
      </c>
      <c r="J260" s="1">
        <f t="shared" si="236"/>
        <v>12600</v>
      </c>
      <c r="K260" s="1">
        <v>0</v>
      </c>
      <c r="L260" s="1">
        <v>0</v>
      </c>
      <c r="M260" s="1">
        <v>0</v>
      </c>
      <c r="N260" s="1">
        <v>0</v>
      </c>
      <c r="O260" s="27"/>
      <c r="P260" s="30"/>
    </row>
    <row r="261" spans="1:16" s="11" customFormat="1" ht="24" hidden="1" x14ac:dyDescent="0.3">
      <c r="A261" s="25"/>
      <c r="B261" s="26"/>
      <c r="C261" s="16" t="s">
        <v>23</v>
      </c>
      <c r="D261" s="1">
        <f t="shared" ref="D261:D262" si="290">SUM(J261:N261)</f>
        <v>0</v>
      </c>
      <c r="E261" s="1"/>
      <c r="F261" s="1"/>
      <c r="G261" s="1"/>
      <c r="H261" s="1"/>
      <c r="I261" s="1"/>
      <c r="J261" s="1">
        <f t="shared" si="236"/>
        <v>0</v>
      </c>
      <c r="K261" s="1"/>
      <c r="L261" s="1"/>
      <c r="M261" s="1"/>
      <c r="N261" s="1"/>
      <c r="O261" s="27"/>
      <c r="P261" s="30"/>
    </row>
    <row r="262" spans="1:16" s="11" customFormat="1" ht="13.8" hidden="1" x14ac:dyDescent="0.3">
      <c r="A262" s="25"/>
      <c r="B262" s="26"/>
      <c r="C262" s="8" t="s">
        <v>26</v>
      </c>
      <c r="D262" s="6">
        <f>SUM(D258:D261)</f>
        <v>252000</v>
      </c>
      <c r="E262" s="6">
        <f t="shared" ref="E262:N262" si="291">SUM(E258:E261)</f>
        <v>0</v>
      </c>
      <c r="F262" s="6">
        <f t="shared" si="291"/>
        <v>0</v>
      </c>
      <c r="G262" s="6">
        <f t="shared" si="291"/>
        <v>0</v>
      </c>
      <c r="H262" s="6">
        <f t="shared" si="291"/>
        <v>252000</v>
      </c>
      <c r="I262" s="6">
        <f t="shared" si="291"/>
        <v>0</v>
      </c>
      <c r="J262" s="6">
        <f t="shared" ref="J262" si="292">SUM(J258:J261)</f>
        <v>252000</v>
      </c>
      <c r="K262" s="6">
        <f t="shared" si="291"/>
        <v>0</v>
      </c>
      <c r="L262" s="6">
        <f t="shared" si="291"/>
        <v>0</v>
      </c>
      <c r="M262" s="6">
        <f t="shared" ref="M262" si="293">SUM(M258:M261)</f>
        <v>0</v>
      </c>
      <c r="N262" s="6">
        <f t="shared" si="291"/>
        <v>0</v>
      </c>
      <c r="O262" s="23"/>
      <c r="P262" s="31"/>
    </row>
    <row r="263" spans="1:16" s="11" customFormat="1" ht="24" hidden="1" x14ac:dyDescent="0.3">
      <c r="A263" s="25" t="s">
        <v>225</v>
      </c>
      <c r="B263" s="26" t="s">
        <v>188</v>
      </c>
      <c r="C263" s="16" t="s">
        <v>25</v>
      </c>
      <c r="D263" s="1">
        <f>SUM(J263:N263)</f>
        <v>0</v>
      </c>
      <c r="E263" s="1"/>
      <c r="F263" s="1"/>
      <c r="G263" s="1"/>
      <c r="H263" s="1"/>
      <c r="I263" s="1"/>
      <c r="J263" s="1">
        <f t="shared" ref="J263" si="294">SUM(E263:I263)</f>
        <v>0</v>
      </c>
      <c r="K263" s="1"/>
      <c r="L263" s="1"/>
      <c r="M263" s="1"/>
      <c r="N263" s="1"/>
      <c r="O263" s="22" t="s">
        <v>5</v>
      </c>
      <c r="P263" s="29" t="s">
        <v>157</v>
      </c>
    </row>
    <row r="264" spans="1:16" s="11" customFormat="1" ht="24" hidden="1" x14ac:dyDescent="0.3">
      <c r="A264" s="25"/>
      <c r="B264" s="26"/>
      <c r="C264" s="16" t="s">
        <v>24</v>
      </c>
      <c r="D264" s="1">
        <f>SUM(J264:N264)</f>
        <v>318250</v>
      </c>
      <c r="E264" s="1">
        <v>0</v>
      </c>
      <c r="F264" s="1">
        <v>0</v>
      </c>
      <c r="G264" s="1">
        <v>0</v>
      </c>
      <c r="H264" s="1">
        <v>318250</v>
      </c>
      <c r="I264" s="1">
        <v>0</v>
      </c>
      <c r="J264" s="1">
        <f t="shared" si="236"/>
        <v>318250</v>
      </c>
      <c r="K264" s="1">
        <v>0</v>
      </c>
      <c r="L264" s="1">
        <v>0</v>
      </c>
      <c r="M264" s="1">
        <v>0</v>
      </c>
      <c r="N264" s="1">
        <v>0</v>
      </c>
      <c r="O264" s="27"/>
      <c r="P264" s="30"/>
    </row>
    <row r="265" spans="1:16" s="11" customFormat="1" ht="24" hidden="1" x14ac:dyDescent="0.3">
      <c r="A265" s="25"/>
      <c r="B265" s="26"/>
      <c r="C265" s="16" t="s">
        <v>146</v>
      </c>
      <c r="D265" s="1">
        <f>SUM(J265:N265)</f>
        <v>16750</v>
      </c>
      <c r="E265" s="1">
        <v>0</v>
      </c>
      <c r="F265" s="1">
        <v>0</v>
      </c>
      <c r="G265" s="1">
        <v>0</v>
      </c>
      <c r="H265" s="1">
        <v>16750</v>
      </c>
      <c r="I265" s="1">
        <v>0</v>
      </c>
      <c r="J265" s="1">
        <f t="shared" si="236"/>
        <v>16750</v>
      </c>
      <c r="K265" s="1">
        <v>0</v>
      </c>
      <c r="L265" s="1">
        <v>0</v>
      </c>
      <c r="M265" s="1">
        <v>0</v>
      </c>
      <c r="N265" s="1">
        <v>0</v>
      </c>
      <c r="O265" s="27"/>
      <c r="P265" s="30"/>
    </row>
    <row r="266" spans="1:16" s="11" customFormat="1" ht="24" hidden="1" x14ac:dyDescent="0.3">
      <c r="A266" s="25"/>
      <c r="B266" s="26"/>
      <c r="C266" s="16" t="s">
        <v>23</v>
      </c>
      <c r="D266" s="1">
        <f t="shared" ref="D266:D267" si="295">SUM(J266:N266)</f>
        <v>0</v>
      </c>
      <c r="E266" s="1"/>
      <c r="F266" s="1"/>
      <c r="G266" s="1"/>
      <c r="H266" s="1"/>
      <c r="I266" s="1"/>
      <c r="J266" s="1">
        <f t="shared" si="236"/>
        <v>0</v>
      </c>
      <c r="K266" s="1"/>
      <c r="L266" s="1"/>
      <c r="M266" s="1"/>
      <c r="N266" s="1"/>
      <c r="O266" s="27"/>
      <c r="P266" s="30"/>
    </row>
    <row r="267" spans="1:16" s="11" customFormat="1" ht="13.8" hidden="1" x14ac:dyDescent="0.3">
      <c r="A267" s="25"/>
      <c r="B267" s="26"/>
      <c r="C267" s="8" t="s">
        <v>26</v>
      </c>
      <c r="D267" s="6">
        <f>SUM(D263:D266)</f>
        <v>335000</v>
      </c>
      <c r="E267" s="6">
        <f t="shared" ref="E267:N267" si="296">SUM(E263:E266)</f>
        <v>0</v>
      </c>
      <c r="F267" s="6">
        <f t="shared" si="296"/>
        <v>0</v>
      </c>
      <c r="G267" s="6">
        <f t="shared" si="296"/>
        <v>0</v>
      </c>
      <c r="H267" s="6">
        <f t="shared" si="296"/>
        <v>335000</v>
      </c>
      <c r="I267" s="6">
        <f t="shared" si="296"/>
        <v>0</v>
      </c>
      <c r="J267" s="6">
        <f t="shared" ref="J267" si="297">SUM(J263:J266)</f>
        <v>335000</v>
      </c>
      <c r="K267" s="6">
        <f t="shared" si="296"/>
        <v>0</v>
      </c>
      <c r="L267" s="6">
        <f t="shared" si="296"/>
        <v>0</v>
      </c>
      <c r="M267" s="6">
        <f t="shared" ref="M267" si="298">SUM(M263:M266)</f>
        <v>0</v>
      </c>
      <c r="N267" s="6">
        <f t="shared" si="296"/>
        <v>0</v>
      </c>
      <c r="O267" s="23"/>
      <c r="P267" s="31"/>
    </row>
    <row r="268" spans="1:16" s="11" customFormat="1" ht="24" hidden="1" x14ac:dyDescent="0.3">
      <c r="A268" s="25" t="s">
        <v>226</v>
      </c>
      <c r="B268" s="26" t="s">
        <v>189</v>
      </c>
      <c r="C268" s="16" t="s">
        <v>25</v>
      </c>
      <c r="D268" s="1">
        <f>SUM(J268:N268)</f>
        <v>0</v>
      </c>
      <c r="E268" s="1"/>
      <c r="F268" s="1"/>
      <c r="G268" s="1"/>
      <c r="H268" s="1"/>
      <c r="I268" s="1"/>
      <c r="J268" s="1">
        <f t="shared" ref="J268" si="299">SUM(E268:I268)</f>
        <v>0</v>
      </c>
      <c r="K268" s="1"/>
      <c r="L268" s="1"/>
      <c r="M268" s="1"/>
      <c r="N268" s="1"/>
      <c r="O268" s="22" t="s">
        <v>5</v>
      </c>
      <c r="P268" s="29" t="s">
        <v>157</v>
      </c>
    </row>
    <row r="269" spans="1:16" s="11" customFormat="1" ht="24" hidden="1" x14ac:dyDescent="0.3">
      <c r="A269" s="25"/>
      <c r="B269" s="26"/>
      <c r="C269" s="16" t="s">
        <v>24</v>
      </c>
      <c r="D269" s="1">
        <f>SUM(J269:N269)</f>
        <v>141227</v>
      </c>
      <c r="E269" s="1">
        <v>0</v>
      </c>
      <c r="F269" s="1">
        <v>0</v>
      </c>
      <c r="G269" s="1">
        <v>0</v>
      </c>
      <c r="H269" s="1">
        <v>141227</v>
      </c>
      <c r="I269" s="1">
        <v>0</v>
      </c>
      <c r="J269" s="1">
        <f t="shared" si="236"/>
        <v>141227</v>
      </c>
      <c r="K269" s="1">
        <v>0</v>
      </c>
      <c r="L269" s="1">
        <v>0</v>
      </c>
      <c r="M269" s="1">
        <v>0</v>
      </c>
      <c r="N269" s="1">
        <v>0</v>
      </c>
      <c r="O269" s="27"/>
      <c r="P269" s="30"/>
    </row>
    <row r="270" spans="1:16" s="11" customFormat="1" ht="24" hidden="1" x14ac:dyDescent="0.3">
      <c r="A270" s="25"/>
      <c r="B270" s="26"/>
      <c r="C270" s="16" t="s">
        <v>146</v>
      </c>
      <c r="D270" s="1">
        <f>SUM(J270:N270)</f>
        <v>7433</v>
      </c>
      <c r="E270" s="1">
        <v>0</v>
      </c>
      <c r="F270" s="1">
        <v>0</v>
      </c>
      <c r="G270" s="1">
        <v>0</v>
      </c>
      <c r="H270" s="1">
        <v>7433</v>
      </c>
      <c r="I270" s="1">
        <v>0</v>
      </c>
      <c r="J270" s="1">
        <f t="shared" si="236"/>
        <v>7433</v>
      </c>
      <c r="K270" s="1">
        <v>0</v>
      </c>
      <c r="L270" s="1">
        <v>0</v>
      </c>
      <c r="M270" s="1">
        <v>0</v>
      </c>
      <c r="N270" s="1">
        <v>0</v>
      </c>
      <c r="O270" s="27"/>
      <c r="P270" s="30"/>
    </row>
    <row r="271" spans="1:16" s="11" customFormat="1" ht="24" hidden="1" x14ac:dyDescent="0.3">
      <c r="A271" s="25"/>
      <c r="B271" s="26"/>
      <c r="C271" s="16" t="s">
        <v>23</v>
      </c>
      <c r="D271" s="1">
        <f t="shared" ref="D271:D272" si="300">SUM(J271:N271)</f>
        <v>0</v>
      </c>
      <c r="E271" s="1"/>
      <c r="F271" s="1"/>
      <c r="G271" s="1"/>
      <c r="H271" s="1"/>
      <c r="I271" s="1"/>
      <c r="J271" s="1">
        <f t="shared" si="236"/>
        <v>0</v>
      </c>
      <c r="K271" s="1"/>
      <c r="L271" s="1"/>
      <c r="M271" s="1"/>
      <c r="N271" s="1"/>
      <c r="O271" s="27"/>
      <c r="P271" s="30"/>
    </row>
    <row r="272" spans="1:16" s="11" customFormat="1" ht="13.8" hidden="1" x14ac:dyDescent="0.3">
      <c r="A272" s="25"/>
      <c r="B272" s="26"/>
      <c r="C272" s="8" t="s">
        <v>26</v>
      </c>
      <c r="D272" s="6">
        <f>SUM(D268:D271)</f>
        <v>148660</v>
      </c>
      <c r="E272" s="6">
        <f t="shared" ref="E272:N272" si="301">SUM(E268:E271)</f>
        <v>0</v>
      </c>
      <c r="F272" s="6">
        <f t="shared" si="301"/>
        <v>0</v>
      </c>
      <c r="G272" s="6">
        <f t="shared" si="301"/>
        <v>0</v>
      </c>
      <c r="H272" s="6">
        <f t="shared" si="301"/>
        <v>148660</v>
      </c>
      <c r="I272" s="6">
        <f t="shared" si="301"/>
        <v>0</v>
      </c>
      <c r="J272" s="6">
        <f t="shared" ref="J272" si="302">SUM(J268:J271)</f>
        <v>148660</v>
      </c>
      <c r="K272" s="6">
        <f t="shared" si="301"/>
        <v>0</v>
      </c>
      <c r="L272" s="6">
        <f t="shared" si="301"/>
        <v>0</v>
      </c>
      <c r="M272" s="6">
        <f t="shared" ref="M272" si="303">SUM(M268:M271)</f>
        <v>0</v>
      </c>
      <c r="N272" s="6">
        <f t="shared" si="301"/>
        <v>0</v>
      </c>
      <c r="O272" s="23"/>
      <c r="P272" s="31"/>
    </row>
    <row r="273" spans="1:16" s="11" customFormat="1" ht="24" hidden="1" x14ac:dyDescent="0.3">
      <c r="A273" s="25" t="s">
        <v>227</v>
      </c>
      <c r="B273" s="26" t="s">
        <v>190</v>
      </c>
      <c r="C273" s="16" t="s">
        <v>25</v>
      </c>
      <c r="D273" s="1">
        <f>SUM(J273:N273)</f>
        <v>0</v>
      </c>
      <c r="E273" s="1"/>
      <c r="F273" s="1"/>
      <c r="G273" s="1"/>
      <c r="H273" s="1"/>
      <c r="I273" s="1"/>
      <c r="J273" s="1">
        <f t="shared" ref="J273:J336" si="304">SUM(E273:I273)</f>
        <v>0</v>
      </c>
      <c r="K273" s="1"/>
      <c r="L273" s="1"/>
      <c r="M273" s="1"/>
      <c r="N273" s="1"/>
      <c r="O273" s="22" t="s">
        <v>5</v>
      </c>
      <c r="P273" s="29" t="s">
        <v>157</v>
      </c>
    </row>
    <row r="274" spans="1:16" s="11" customFormat="1" ht="24" hidden="1" x14ac:dyDescent="0.3">
      <c r="A274" s="25"/>
      <c r="B274" s="26"/>
      <c r="C274" s="16" t="s">
        <v>24</v>
      </c>
      <c r="D274" s="1">
        <f>SUM(J274:N274)</f>
        <v>266788.5</v>
      </c>
      <c r="E274" s="1">
        <v>0</v>
      </c>
      <c r="F274" s="1">
        <v>0</v>
      </c>
      <c r="G274" s="1">
        <v>0</v>
      </c>
      <c r="H274" s="1">
        <v>266788.5</v>
      </c>
      <c r="I274" s="1">
        <v>0</v>
      </c>
      <c r="J274" s="1">
        <f t="shared" si="304"/>
        <v>266788.5</v>
      </c>
      <c r="K274" s="1">
        <v>0</v>
      </c>
      <c r="L274" s="1">
        <v>0</v>
      </c>
      <c r="M274" s="1">
        <v>0</v>
      </c>
      <c r="N274" s="1">
        <v>0</v>
      </c>
      <c r="O274" s="27"/>
      <c r="P274" s="30"/>
    </row>
    <row r="275" spans="1:16" s="11" customFormat="1" ht="24" hidden="1" x14ac:dyDescent="0.3">
      <c r="A275" s="25"/>
      <c r="B275" s="26"/>
      <c r="C275" s="16" t="s">
        <v>146</v>
      </c>
      <c r="D275" s="1">
        <f>SUM(J275:N275)</f>
        <v>14041.5</v>
      </c>
      <c r="E275" s="1">
        <v>0</v>
      </c>
      <c r="F275" s="1">
        <v>0</v>
      </c>
      <c r="G275" s="1">
        <v>0</v>
      </c>
      <c r="H275" s="1">
        <v>14041.5</v>
      </c>
      <c r="I275" s="1">
        <v>0</v>
      </c>
      <c r="J275" s="1">
        <f t="shared" si="304"/>
        <v>14041.5</v>
      </c>
      <c r="K275" s="1">
        <v>0</v>
      </c>
      <c r="L275" s="1">
        <v>0</v>
      </c>
      <c r="M275" s="1">
        <v>0</v>
      </c>
      <c r="N275" s="1">
        <v>0</v>
      </c>
      <c r="O275" s="27"/>
      <c r="P275" s="30"/>
    </row>
    <row r="276" spans="1:16" s="11" customFormat="1" ht="24" hidden="1" x14ac:dyDescent="0.3">
      <c r="A276" s="25"/>
      <c r="B276" s="26"/>
      <c r="C276" s="16" t="s">
        <v>23</v>
      </c>
      <c r="D276" s="1">
        <f t="shared" ref="D276:D277" si="305">SUM(J276:N276)</f>
        <v>0</v>
      </c>
      <c r="E276" s="1"/>
      <c r="F276" s="1"/>
      <c r="G276" s="1"/>
      <c r="H276" s="1"/>
      <c r="I276" s="1"/>
      <c r="J276" s="1">
        <f t="shared" si="304"/>
        <v>0</v>
      </c>
      <c r="K276" s="1"/>
      <c r="L276" s="1"/>
      <c r="M276" s="1"/>
      <c r="N276" s="1"/>
      <c r="O276" s="27"/>
      <c r="P276" s="30"/>
    </row>
    <row r="277" spans="1:16" s="11" customFormat="1" ht="13.8" hidden="1" x14ac:dyDescent="0.3">
      <c r="A277" s="25"/>
      <c r="B277" s="26"/>
      <c r="C277" s="8" t="s">
        <v>26</v>
      </c>
      <c r="D277" s="6">
        <f>SUM(D273:D276)</f>
        <v>280830</v>
      </c>
      <c r="E277" s="6">
        <f t="shared" ref="E277:N277" si="306">SUM(E273:E276)</f>
        <v>0</v>
      </c>
      <c r="F277" s="6">
        <f t="shared" si="306"/>
        <v>0</v>
      </c>
      <c r="G277" s="6">
        <f t="shared" si="306"/>
        <v>0</v>
      </c>
      <c r="H277" s="6">
        <f t="shared" si="306"/>
        <v>280830</v>
      </c>
      <c r="I277" s="6">
        <f t="shared" si="306"/>
        <v>0</v>
      </c>
      <c r="J277" s="6">
        <f t="shared" ref="J277" si="307">SUM(J273:J276)</f>
        <v>280830</v>
      </c>
      <c r="K277" s="6">
        <f t="shared" si="306"/>
        <v>0</v>
      </c>
      <c r="L277" s="6">
        <f t="shared" si="306"/>
        <v>0</v>
      </c>
      <c r="M277" s="6">
        <f t="shared" ref="M277" si="308">SUM(M273:M276)</f>
        <v>0</v>
      </c>
      <c r="N277" s="6">
        <f t="shared" si="306"/>
        <v>0</v>
      </c>
      <c r="O277" s="23"/>
      <c r="P277" s="31"/>
    </row>
    <row r="278" spans="1:16" s="11" customFormat="1" ht="24" hidden="1" x14ac:dyDescent="0.3">
      <c r="A278" s="25" t="s">
        <v>228</v>
      </c>
      <c r="B278" s="26" t="s">
        <v>191</v>
      </c>
      <c r="C278" s="16" t="s">
        <v>25</v>
      </c>
      <c r="D278" s="1">
        <f>SUM(J278:N278)</f>
        <v>0</v>
      </c>
      <c r="E278" s="1"/>
      <c r="F278" s="1"/>
      <c r="G278" s="1"/>
      <c r="H278" s="1"/>
      <c r="I278" s="1"/>
      <c r="J278" s="1">
        <f t="shared" ref="J278" si="309">SUM(E278:I278)</f>
        <v>0</v>
      </c>
      <c r="K278" s="1"/>
      <c r="L278" s="1"/>
      <c r="M278" s="1"/>
      <c r="N278" s="1"/>
      <c r="O278" s="22" t="s">
        <v>5</v>
      </c>
      <c r="P278" s="29" t="s">
        <v>157</v>
      </c>
    </row>
    <row r="279" spans="1:16" s="11" customFormat="1" ht="24" hidden="1" x14ac:dyDescent="0.3">
      <c r="A279" s="25"/>
      <c r="B279" s="26"/>
      <c r="C279" s="16" t="s">
        <v>24</v>
      </c>
      <c r="D279" s="1">
        <f>SUM(J279:N279)</f>
        <v>238450</v>
      </c>
      <c r="E279" s="1">
        <v>0</v>
      </c>
      <c r="F279" s="1">
        <v>0</v>
      </c>
      <c r="G279" s="1">
        <v>0</v>
      </c>
      <c r="H279" s="1">
        <v>238450</v>
      </c>
      <c r="I279" s="1">
        <v>0</v>
      </c>
      <c r="J279" s="1">
        <f t="shared" si="304"/>
        <v>238450</v>
      </c>
      <c r="K279" s="1">
        <v>0</v>
      </c>
      <c r="L279" s="1">
        <v>0</v>
      </c>
      <c r="M279" s="1">
        <v>0</v>
      </c>
      <c r="N279" s="1">
        <v>0</v>
      </c>
      <c r="O279" s="27"/>
      <c r="P279" s="30"/>
    </row>
    <row r="280" spans="1:16" s="11" customFormat="1" ht="24" hidden="1" x14ac:dyDescent="0.3">
      <c r="A280" s="25"/>
      <c r="B280" s="26"/>
      <c r="C280" s="16" t="s">
        <v>146</v>
      </c>
      <c r="D280" s="1">
        <f>SUM(J280:N280)</f>
        <v>12550</v>
      </c>
      <c r="E280" s="1">
        <v>0</v>
      </c>
      <c r="F280" s="1">
        <v>0</v>
      </c>
      <c r="G280" s="1">
        <v>0</v>
      </c>
      <c r="H280" s="1">
        <v>12550</v>
      </c>
      <c r="I280" s="1">
        <v>0</v>
      </c>
      <c r="J280" s="1">
        <f t="shared" si="304"/>
        <v>12550</v>
      </c>
      <c r="K280" s="1">
        <v>0</v>
      </c>
      <c r="L280" s="1">
        <v>0</v>
      </c>
      <c r="M280" s="1">
        <v>0</v>
      </c>
      <c r="N280" s="1">
        <v>0</v>
      </c>
      <c r="O280" s="27"/>
      <c r="P280" s="30"/>
    </row>
    <row r="281" spans="1:16" s="11" customFormat="1" ht="24" hidden="1" x14ac:dyDescent="0.3">
      <c r="A281" s="25"/>
      <c r="B281" s="26"/>
      <c r="C281" s="16" t="s">
        <v>23</v>
      </c>
      <c r="D281" s="1">
        <f t="shared" ref="D281:D282" si="310">SUM(J281:N281)</f>
        <v>0</v>
      </c>
      <c r="E281" s="1"/>
      <c r="F281" s="1"/>
      <c r="G281" s="1"/>
      <c r="H281" s="1"/>
      <c r="I281" s="1"/>
      <c r="J281" s="1">
        <f t="shared" si="304"/>
        <v>0</v>
      </c>
      <c r="K281" s="1"/>
      <c r="L281" s="1"/>
      <c r="M281" s="1"/>
      <c r="N281" s="1"/>
      <c r="O281" s="27"/>
      <c r="P281" s="30"/>
    </row>
    <row r="282" spans="1:16" s="11" customFormat="1" ht="13.8" hidden="1" x14ac:dyDescent="0.3">
      <c r="A282" s="25"/>
      <c r="B282" s="26"/>
      <c r="C282" s="8" t="s">
        <v>26</v>
      </c>
      <c r="D282" s="6">
        <f>SUM(D278:D281)</f>
        <v>251000</v>
      </c>
      <c r="E282" s="6">
        <f t="shared" ref="E282:N282" si="311">SUM(E278:E281)</f>
        <v>0</v>
      </c>
      <c r="F282" s="6">
        <f t="shared" si="311"/>
        <v>0</v>
      </c>
      <c r="G282" s="6">
        <f t="shared" si="311"/>
        <v>0</v>
      </c>
      <c r="H282" s="6">
        <f t="shared" si="311"/>
        <v>251000</v>
      </c>
      <c r="I282" s="6">
        <f t="shared" si="311"/>
        <v>0</v>
      </c>
      <c r="J282" s="6">
        <f t="shared" ref="J282" si="312">SUM(J278:J281)</f>
        <v>251000</v>
      </c>
      <c r="K282" s="6">
        <f t="shared" si="311"/>
        <v>0</v>
      </c>
      <c r="L282" s="6">
        <f t="shared" si="311"/>
        <v>0</v>
      </c>
      <c r="M282" s="6">
        <f t="shared" ref="M282" si="313">SUM(M278:M281)</f>
        <v>0</v>
      </c>
      <c r="N282" s="6">
        <f t="shared" si="311"/>
        <v>0</v>
      </c>
      <c r="O282" s="23"/>
      <c r="P282" s="31"/>
    </row>
    <row r="283" spans="1:16" s="11" customFormat="1" ht="24" hidden="1" x14ac:dyDescent="0.3">
      <c r="A283" s="25" t="s">
        <v>229</v>
      </c>
      <c r="B283" s="26" t="s">
        <v>192</v>
      </c>
      <c r="C283" s="16" t="s">
        <v>25</v>
      </c>
      <c r="D283" s="1">
        <f>SUM(J283:N283)</f>
        <v>0</v>
      </c>
      <c r="E283" s="1"/>
      <c r="F283" s="1"/>
      <c r="G283" s="1"/>
      <c r="H283" s="1"/>
      <c r="I283" s="1"/>
      <c r="J283" s="1">
        <f t="shared" ref="J283" si="314">SUM(E283:I283)</f>
        <v>0</v>
      </c>
      <c r="K283" s="1"/>
      <c r="L283" s="1"/>
      <c r="M283" s="1"/>
      <c r="N283" s="1"/>
      <c r="O283" s="22" t="s">
        <v>5</v>
      </c>
      <c r="P283" s="29" t="s">
        <v>157</v>
      </c>
    </row>
    <row r="284" spans="1:16" s="11" customFormat="1" ht="24" hidden="1" x14ac:dyDescent="0.3">
      <c r="A284" s="25"/>
      <c r="B284" s="26"/>
      <c r="C284" s="16" t="s">
        <v>24</v>
      </c>
      <c r="D284" s="1">
        <f>SUM(J284:N284)</f>
        <v>285737.2</v>
      </c>
      <c r="E284" s="1">
        <v>0</v>
      </c>
      <c r="F284" s="1">
        <v>0</v>
      </c>
      <c r="G284" s="1">
        <v>0</v>
      </c>
      <c r="H284" s="1">
        <v>285737.2</v>
      </c>
      <c r="I284" s="1">
        <v>0</v>
      </c>
      <c r="J284" s="1">
        <f t="shared" si="304"/>
        <v>285737.2</v>
      </c>
      <c r="K284" s="1">
        <v>0</v>
      </c>
      <c r="L284" s="1">
        <v>0</v>
      </c>
      <c r="M284" s="1">
        <v>0</v>
      </c>
      <c r="N284" s="1">
        <v>0</v>
      </c>
      <c r="O284" s="27"/>
      <c r="P284" s="30"/>
    </row>
    <row r="285" spans="1:16" s="11" customFormat="1" ht="24" hidden="1" x14ac:dyDescent="0.3">
      <c r="A285" s="25"/>
      <c r="B285" s="26"/>
      <c r="C285" s="16" t="s">
        <v>146</v>
      </c>
      <c r="D285" s="1">
        <f>SUM(J285:N285)</f>
        <v>15038.8</v>
      </c>
      <c r="E285" s="1">
        <v>0</v>
      </c>
      <c r="F285" s="1">
        <v>0</v>
      </c>
      <c r="G285" s="1">
        <v>0</v>
      </c>
      <c r="H285" s="1">
        <v>15038.8</v>
      </c>
      <c r="I285" s="1">
        <v>0</v>
      </c>
      <c r="J285" s="1">
        <f t="shared" si="304"/>
        <v>15038.8</v>
      </c>
      <c r="K285" s="1">
        <v>0</v>
      </c>
      <c r="L285" s="1">
        <v>0</v>
      </c>
      <c r="M285" s="1">
        <v>0</v>
      </c>
      <c r="N285" s="1">
        <v>0</v>
      </c>
      <c r="O285" s="27"/>
      <c r="P285" s="30"/>
    </row>
    <row r="286" spans="1:16" s="11" customFormat="1" ht="24" hidden="1" x14ac:dyDescent="0.3">
      <c r="A286" s="25"/>
      <c r="B286" s="26"/>
      <c r="C286" s="16" t="s">
        <v>23</v>
      </c>
      <c r="D286" s="1">
        <f t="shared" ref="D286:D287" si="315">SUM(J286:N286)</f>
        <v>0</v>
      </c>
      <c r="E286" s="1"/>
      <c r="F286" s="1"/>
      <c r="G286" s="1"/>
      <c r="H286" s="1"/>
      <c r="I286" s="1"/>
      <c r="J286" s="1">
        <f t="shared" si="304"/>
        <v>0</v>
      </c>
      <c r="K286" s="1"/>
      <c r="L286" s="1"/>
      <c r="M286" s="1"/>
      <c r="N286" s="1"/>
      <c r="O286" s="27"/>
      <c r="P286" s="30"/>
    </row>
    <row r="287" spans="1:16" s="11" customFormat="1" ht="13.8" hidden="1" x14ac:dyDescent="0.3">
      <c r="A287" s="25"/>
      <c r="B287" s="26"/>
      <c r="C287" s="8" t="s">
        <v>26</v>
      </c>
      <c r="D287" s="6">
        <f>SUM(D283:D286)</f>
        <v>300776</v>
      </c>
      <c r="E287" s="6">
        <f t="shared" ref="E287:L287" si="316">SUM(E283:E286)</f>
        <v>0</v>
      </c>
      <c r="F287" s="6">
        <f t="shared" si="316"/>
        <v>0</v>
      </c>
      <c r="G287" s="6">
        <f t="shared" si="316"/>
        <v>0</v>
      </c>
      <c r="H287" s="6">
        <f t="shared" si="316"/>
        <v>300776</v>
      </c>
      <c r="I287" s="6">
        <f t="shared" si="316"/>
        <v>0</v>
      </c>
      <c r="J287" s="6">
        <f t="shared" ref="J287" si="317">SUM(J283:J286)</f>
        <v>300776</v>
      </c>
      <c r="K287" s="6">
        <f t="shared" si="316"/>
        <v>0</v>
      </c>
      <c r="L287" s="6">
        <f t="shared" si="316"/>
        <v>0</v>
      </c>
      <c r="M287" s="6">
        <f t="shared" ref="M287" si="318">SUM(M283:M286)</f>
        <v>0</v>
      </c>
      <c r="N287" s="6">
        <f t="shared" ref="N287" si="319">SUM(N283:N286)</f>
        <v>0</v>
      </c>
      <c r="O287" s="23"/>
      <c r="P287" s="31"/>
    </row>
    <row r="288" spans="1:16" s="11" customFormat="1" ht="24" hidden="1" x14ac:dyDescent="0.3">
      <c r="A288" s="25" t="s">
        <v>230</v>
      </c>
      <c r="B288" s="26" t="s">
        <v>193</v>
      </c>
      <c r="C288" s="16" t="s">
        <v>25</v>
      </c>
      <c r="D288" s="1">
        <f>SUM(J288:N288)</f>
        <v>0</v>
      </c>
      <c r="E288" s="1"/>
      <c r="F288" s="1"/>
      <c r="G288" s="1"/>
      <c r="H288" s="1"/>
      <c r="I288" s="1"/>
      <c r="J288" s="1">
        <f t="shared" ref="J288" si="320">SUM(E288:I288)</f>
        <v>0</v>
      </c>
      <c r="K288" s="1"/>
      <c r="L288" s="1"/>
      <c r="M288" s="1"/>
      <c r="N288" s="1"/>
      <c r="O288" s="22" t="s">
        <v>5</v>
      </c>
      <c r="P288" s="29" t="s">
        <v>157</v>
      </c>
    </row>
    <row r="289" spans="1:16" s="11" customFormat="1" ht="24" hidden="1" x14ac:dyDescent="0.3">
      <c r="A289" s="25"/>
      <c r="B289" s="26"/>
      <c r="C289" s="16" t="s">
        <v>24</v>
      </c>
      <c r="D289" s="1">
        <f>SUM(J289:N289)</f>
        <v>318250</v>
      </c>
      <c r="E289" s="1">
        <v>0</v>
      </c>
      <c r="F289" s="1">
        <v>0</v>
      </c>
      <c r="G289" s="1">
        <v>0</v>
      </c>
      <c r="H289" s="1">
        <v>318250</v>
      </c>
      <c r="I289" s="1">
        <v>0</v>
      </c>
      <c r="J289" s="1">
        <f t="shared" si="304"/>
        <v>318250</v>
      </c>
      <c r="K289" s="1">
        <v>0</v>
      </c>
      <c r="L289" s="1">
        <v>0</v>
      </c>
      <c r="M289" s="1">
        <v>0</v>
      </c>
      <c r="N289" s="1">
        <v>0</v>
      </c>
      <c r="O289" s="27"/>
      <c r="P289" s="30"/>
    </row>
    <row r="290" spans="1:16" s="11" customFormat="1" ht="24" hidden="1" x14ac:dyDescent="0.3">
      <c r="A290" s="25"/>
      <c r="B290" s="26"/>
      <c r="C290" s="16" t="s">
        <v>146</v>
      </c>
      <c r="D290" s="1">
        <f>SUM(J290:N290)</f>
        <v>16750</v>
      </c>
      <c r="E290" s="1">
        <v>0</v>
      </c>
      <c r="F290" s="1">
        <v>0</v>
      </c>
      <c r="G290" s="1">
        <v>0</v>
      </c>
      <c r="H290" s="1">
        <v>16750</v>
      </c>
      <c r="I290" s="1">
        <v>0</v>
      </c>
      <c r="J290" s="1">
        <f t="shared" si="304"/>
        <v>16750</v>
      </c>
      <c r="K290" s="1">
        <v>0</v>
      </c>
      <c r="L290" s="1">
        <v>0</v>
      </c>
      <c r="M290" s="1">
        <v>0</v>
      </c>
      <c r="N290" s="1">
        <v>0</v>
      </c>
      <c r="O290" s="27"/>
      <c r="P290" s="30"/>
    </row>
    <row r="291" spans="1:16" s="11" customFormat="1" ht="24" hidden="1" x14ac:dyDescent="0.3">
      <c r="A291" s="25"/>
      <c r="B291" s="26"/>
      <c r="C291" s="16" t="s">
        <v>23</v>
      </c>
      <c r="D291" s="1">
        <f t="shared" ref="D291:D292" si="321">SUM(J291:N291)</f>
        <v>0</v>
      </c>
      <c r="E291" s="1"/>
      <c r="F291" s="1"/>
      <c r="G291" s="1"/>
      <c r="H291" s="1"/>
      <c r="I291" s="1"/>
      <c r="J291" s="1">
        <f t="shared" si="304"/>
        <v>0</v>
      </c>
      <c r="K291" s="1"/>
      <c r="L291" s="1"/>
      <c r="M291" s="1"/>
      <c r="N291" s="1"/>
      <c r="O291" s="27"/>
      <c r="P291" s="30"/>
    </row>
    <row r="292" spans="1:16" s="11" customFormat="1" ht="13.8" hidden="1" x14ac:dyDescent="0.3">
      <c r="A292" s="25"/>
      <c r="B292" s="26"/>
      <c r="C292" s="8" t="s">
        <v>26</v>
      </c>
      <c r="D292" s="6">
        <f>SUM(D288:D291)</f>
        <v>335000</v>
      </c>
      <c r="E292" s="6">
        <f t="shared" ref="E292:N292" si="322">SUM(E288:E291)</f>
        <v>0</v>
      </c>
      <c r="F292" s="6">
        <f t="shared" si="322"/>
        <v>0</v>
      </c>
      <c r="G292" s="6">
        <f t="shared" si="322"/>
        <v>0</v>
      </c>
      <c r="H292" s="6">
        <f t="shared" si="322"/>
        <v>335000</v>
      </c>
      <c r="I292" s="6">
        <f t="shared" si="322"/>
        <v>0</v>
      </c>
      <c r="J292" s="6">
        <f t="shared" ref="J292" si="323">SUM(J288:J291)</f>
        <v>335000</v>
      </c>
      <c r="K292" s="6">
        <f t="shared" si="322"/>
        <v>0</v>
      </c>
      <c r="L292" s="6">
        <f t="shared" si="322"/>
        <v>0</v>
      </c>
      <c r="M292" s="6">
        <f t="shared" ref="M292" si="324">SUM(M288:M291)</f>
        <v>0</v>
      </c>
      <c r="N292" s="6">
        <f t="shared" si="322"/>
        <v>0</v>
      </c>
      <c r="O292" s="23"/>
      <c r="P292" s="31"/>
    </row>
    <row r="293" spans="1:16" s="11" customFormat="1" ht="24" hidden="1" x14ac:dyDescent="0.3">
      <c r="A293" s="25" t="s">
        <v>231</v>
      </c>
      <c r="B293" s="26" t="s">
        <v>194</v>
      </c>
      <c r="C293" s="16" t="s">
        <v>25</v>
      </c>
      <c r="D293" s="1">
        <f>SUM(J293:N293)</f>
        <v>0</v>
      </c>
      <c r="E293" s="1"/>
      <c r="F293" s="1"/>
      <c r="G293" s="1"/>
      <c r="H293" s="1"/>
      <c r="I293" s="1"/>
      <c r="J293" s="1">
        <f t="shared" ref="J293" si="325">SUM(E293:I293)</f>
        <v>0</v>
      </c>
      <c r="K293" s="1"/>
      <c r="L293" s="1"/>
      <c r="M293" s="1"/>
      <c r="N293" s="1"/>
      <c r="O293" s="22" t="s">
        <v>5</v>
      </c>
      <c r="P293" s="29" t="s">
        <v>157</v>
      </c>
    </row>
    <row r="294" spans="1:16" s="11" customFormat="1" ht="24" hidden="1" x14ac:dyDescent="0.3">
      <c r="A294" s="25"/>
      <c r="B294" s="26"/>
      <c r="C294" s="16" t="s">
        <v>24</v>
      </c>
      <c r="D294" s="1">
        <f>SUM(J294:N294)</f>
        <v>110751</v>
      </c>
      <c r="E294" s="1">
        <v>0</v>
      </c>
      <c r="F294" s="1">
        <v>0</v>
      </c>
      <c r="G294" s="1">
        <v>0</v>
      </c>
      <c r="H294" s="1">
        <v>110751</v>
      </c>
      <c r="I294" s="1">
        <v>0</v>
      </c>
      <c r="J294" s="1">
        <f t="shared" si="304"/>
        <v>110751</v>
      </c>
      <c r="K294" s="1">
        <v>0</v>
      </c>
      <c r="L294" s="1">
        <v>0</v>
      </c>
      <c r="M294" s="1">
        <v>0</v>
      </c>
      <c r="N294" s="1">
        <v>0</v>
      </c>
      <c r="O294" s="27"/>
      <c r="P294" s="30"/>
    </row>
    <row r="295" spans="1:16" s="11" customFormat="1" ht="24" hidden="1" x14ac:dyDescent="0.3">
      <c r="A295" s="25"/>
      <c r="B295" s="26"/>
      <c r="C295" s="16" t="s">
        <v>146</v>
      </c>
      <c r="D295" s="1">
        <f>SUM(J295:N295)</f>
        <v>5829</v>
      </c>
      <c r="E295" s="1">
        <v>0</v>
      </c>
      <c r="F295" s="1">
        <v>0</v>
      </c>
      <c r="G295" s="1">
        <v>0</v>
      </c>
      <c r="H295" s="1">
        <v>5829</v>
      </c>
      <c r="I295" s="1">
        <v>0</v>
      </c>
      <c r="J295" s="1">
        <f t="shared" si="304"/>
        <v>5829</v>
      </c>
      <c r="K295" s="1">
        <v>0</v>
      </c>
      <c r="L295" s="1">
        <v>0</v>
      </c>
      <c r="M295" s="1">
        <v>0</v>
      </c>
      <c r="N295" s="1">
        <v>0</v>
      </c>
      <c r="O295" s="27"/>
      <c r="P295" s="30"/>
    </row>
    <row r="296" spans="1:16" s="11" customFormat="1" ht="24" hidden="1" x14ac:dyDescent="0.3">
      <c r="A296" s="25"/>
      <c r="B296" s="26"/>
      <c r="C296" s="16" t="s">
        <v>23</v>
      </c>
      <c r="D296" s="1">
        <f t="shared" ref="D296:D297" si="326">SUM(J296:N296)</f>
        <v>0</v>
      </c>
      <c r="E296" s="1"/>
      <c r="F296" s="1"/>
      <c r="G296" s="1"/>
      <c r="H296" s="1"/>
      <c r="I296" s="1"/>
      <c r="J296" s="1">
        <f t="shared" si="304"/>
        <v>0</v>
      </c>
      <c r="K296" s="1"/>
      <c r="L296" s="1"/>
      <c r="M296" s="1"/>
      <c r="N296" s="1"/>
      <c r="O296" s="27"/>
      <c r="P296" s="30"/>
    </row>
    <row r="297" spans="1:16" s="11" customFormat="1" ht="13.8" hidden="1" x14ac:dyDescent="0.3">
      <c r="A297" s="25"/>
      <c r="B297" s="26"/>
      <c r="C297" s="8" t="s">
        <v>26</v>
      </c>
      <c r="D297" s="6">
        <f>SUM(D293:D296)</f>
        <v>116580</v>
      </c>
      <c r="E297" s="6">
        <f t="shared" ref="E297:N297" si="327">SUM(E293:E296)</f>
        <v>0</v>
      </c>
      <c r="F297" s="6">
        <f t="shared" si="327"/>
        <v>0</v>
      </c>
      <c r="G297" s="6">
        <f t="shared" si="327"/>
        <v>0</v>
      </c>
      <c r="H297" s="6">
        <f t="shared" si="327"/>
        <v>116580</v>
      </c>
      <c r="I297" s="6">
        <f t="shared" si="327"/>
        <v>0</v>
      </c>
      <c r="J297" s="6">
        <f t="shared" ref="J297" si="328">SUM(J293:J296)</f>
        <v>116580</v>
      </c>
      <c r="K297" s="6">
        <f t="shared" si="327"/>
        <v>0</v>
      </c>
      <c r="L297" s="6">
        <f t="shared" si="327"/>
        <v>0</v>
      </c>
      <c r="M297" s="6">
        <f t="shared" ref="M297" si="329">SUM(M293:M296)</f>
        <v>0</v>
      </c>
      <c r="N297" s="6">
        <f t="shared" si="327"/>
        <v>0</v>
      </c>
      <c r="O297" s="23"/>
      <c r="P297" s="31"/>
    </row>
    <row r="298" spans="1:16" s="11" customFormat="1" ht="24" x14ac:dyDescent="0.3">
      <c r="A298" s="25" t="s">
        <v>264</v>
      </c>
      <c r="B298" s="35" t="s">
        <v>267</v>
      </c>
      <c r="C298" s="16" t="s">
        <v>25</v>
      </c>
      <c r="D298" s="1">
        <f>SUM(J298:N298)</f>
        <v>0</v>
      </c>
      <c r="E298" s="1"/>
      <c r="F298" s="1"/>
      <c r="G298" s="1"/>
      <c r="H298" s="1"/>
      <c r="I298" s="1"/>
      <c r="J298" s="1">
        <f t="shared" ref="J298" si="330">SUM(E298:I298)</f>
        <v>0</v>
      </c>
      <c r="K298" s="1"/>
      <c r="L298" s="1"/>
      <c r="M298" s="1"/>
      <c r="N298" s="1"/>
      <c r="O298" s="22" t="s">
        <v>5</v>
      </c>
      <c r="P298" s="29" t="s">
        <v>269</v>
      </c>
    </row>
    <row r="299" spans="1:16" s="11" customFormat="1" ht="24" x14ac:dyDescent="0.3">
      <c r="A299" s="25"/>
      <c r="B299" s="35"/>
      <c r="C299" s="16" t="s">
        <v>24</v>
      </c>
      <c r="D299" s="1">
        <f>SUM(J299:N299)</f>
        <v>208320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f t="shared" si="304"/>
        <v>0</v>
      </c>
      <c r="K299" s="1">
        <v>208320</v>
      </c>
      <c r="L299" s="1">
        <v>0</v>
      </c>
      <c r="M299" s="1">
        <v>0</v>
      </c>
      <c r="N299" s="1">
        <v>0</v>
      </c>
      <c r="O299" s="27"/>
      <c r="P299" s="30"/>
    </row>
    <row r="300" spans="1:16" s="11" customFormat="1" ht="24" x14ac:dyDescent="0.3">
      <c r="A300" s="25"/>
      <c r="B300" s="35"/>
      <c r="C300" s="16" t="s">
        <v>146</v>
      </c>
      <c r="D300" s="1">
        <f>SUM(J300:N300)</f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f t="shared" si="304"/>
        <v>0</v>
      </c>
      <c r="K300" s="1">
        <v>0</v>
      </c>
      <c r="L300" s="1">
        <v>0</v>
      </c>
      <c r="M300" s="1">
        <v>0</v>
      </c>
      <c r="N300" s="1">
        <v>0</v>
      </c>
      <c r="O300" s="27"/>
      <c r="P300" s="30"/>
    </row>
    <row r="301" spans="1:16" s="11" customFormat="1" ht="24" x14ac:dyDescent="0.3">
      <c r="A301" s="25"/>
      <c r="B301" s="35"/>
      <c r="C301" s="16" t="s">
        <v>23</v>
      </c>
      <c r="D301" s="1">
        <f t="shared" ref="D301:D302" si="331">SUM(J301:N301)</f>
        <v>0</v>
      </c>
      <c r="E301" s="1"/>
      <c r="F301" s="1"/>
      <c r="G301" s="1"/>
      <c r="H301" s="1"/>
      <c r="I301" s="1"/>
      <c r="J301" s="1">
        <f t="shared" si="304"/>
        <v>0</v>
      </c>
      <c r="K301" s="1"/>
      <c r="L301" s="1"/>
      <c r="M301" s="1"/>
      <c r="N301" s="1"/>
      <c r="O301" s="27"/>
      <c r="P301" s="30"/>
    </row>
    <row r="302" spans="1:16" s="11" customFormat="1" ht="13.8" x14ac:dyDescent="0.3">
      <c r="A302" s="25"/>
      <c r="B302" s="35"/>
      <c r="C302" s="8" t="s">
        <v>26</v>
      </c>
      <c r="D302" s="6">
        <f>SUM(D298:D301)</f>
        <v>208320</v>
      </c>
      <c r="E302" s="6">
        <f t="shared" ref="E302:N302" si="332">SUM(E298:E301)</f>
        <v>0</v>
      </c>
      <c r="F302" s="6">
        <f t="shared" si="332"/>
        <v>0</v>
      </c>
      <c r="G302" s="6">
        <f t="shared" si="332"/>
        <v>0</v>
      </c>
      <c r="H302" s="6">
        <f t="shared" si="332"/>
        <v>0</v>
      </c>
      <c r="I302" s="6">
        <f t="shared" si="332"/>
        <v>0</v>
      </c>
      <c r="J302" s="6">
        <f t="shared" ref="J302" si="333">SUM(J298:J301)</f>
        <v>0</v>
      </c>
      <c r="K302" s="6">
        <f t="shared" si="332"/>
        <v>208320</v>
      </c>
      <c r="L302" s="6">
        <f t="shared" si="332"/>
        <v>0</v>
      </c>
      <c r="M302" s="6">
        <f t="shared" si="332"/>
        <v>0</v>
      </c>
      <c r="N302" s="6">
        <f t="shared" si="332"/>
        <v>0</v>
      </c>
      <c r="O302" s="23"/>
      <c r="P302" s="31"/>
    </row>
    <row r="303" spans="1:16" s="11" customFormat="1" ht="24" x14ac:dyDescent="0.3">
      <c r="A303" s="25" t="s">
        <v>265</v>
      </c>
      <c r="B303" s="26" t="s">
        <v>266</v>
      </c>
      <c r="C303" s="16" t="s">
        <v>25</v>
      </c>
      <c r="D303" s="1">
        <f>SUM(J303:N303)</f>
        <v>0</v>
      </c>
      <c r="E303" s="1"/>
      <c r="F303" s="1"/>
      <c r="G303" s="1"/>
      <c r="H303" s="1"/>
      <c r="I303" s="1"/>
      <c r="J303" s="1">
        <f t="shared" ref="J303" si="334">SUM(E303:I303)</f>
        <v>0</v>
      </c>
      <c r="K303" s="1"/>
      <c r="L303" s="1"/>
      <c r="M303" s="1"/>
      <c r="N303" s="1"/>
      <c r="O303" s="22" t="s">
        <v>5</v>
      </c>
      <c r="P303" s="29" t="s">
        <v>268</v>
      </c>
    </row>
    <row r="304" spans="1:16" s="11" customFormat="1" ht="24" x14ac:dyDescent="0.3">
      <c r="A304" s="25"/>
      <c r="B304" s="26"/>
      <c r="C304" s="16" t="s">
        <v>24</v>
      </c>
      <c r="D304" s="1">
        <f>SUM(J304:N304)</f>
        <v>21048463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f t="shared" si="304"/>
        <v>0</v>
      </c>
      <c r="K304" s="1">
        <v>2407370</v>
      </c>
      <c r="L304" s="1">
        <v>5971600</v>
      </c>
      <c r="M304" s="1">
        <v>6210519</v>
      </c>
      <c r="N304" s="1">
        <v>6458974</v>
      </c>
      <c r="O304" s="27"/>
      <c r="P304" s="30"/>
    </row>
    <row r="305" spans="1:16" s="11" customFormat="1" ht="24" x14ac:dyDescent="0.3">
      <c r="A305" s="25"/>
      <c r="B305" s="26"/>
      <c r="C305" s="16" t="s">
        <v>146</v>
      </c>
      <c r="D305" s="1">
        <f>SUM(J305:N305)</f>
        <v>237425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f t="shared" si="304"/>
        <v>0</v>
      </c>
      <c r="K305" s="1">
        <v>49130</v>
      </c>
      <c r="L305" s="1">
        <v>60320</v>
      </c>
      <c r="M305" s="1">
        <v>62733</v>
      </c>
      <c r="N305" s="1">
        <v>65242</v>
      </c>
      <c r="O305" s="27"/>
      <c r="P305" s="30"/>
    </row>
    <row r="306" spans="1:16" s="11" customFormat="1" ht="24" x14ac:dyDescent="0.3">
      <c r="A306" s="25"/>
      <c r="B306" s="26"/>
      <c r="C306" s="16" t="s">
        <v>23</v>
      </c>
      <c r="D306" s="1">
        <f t="shared" ref="D306:D307" si="335">SUM(J306:N306)</f>
        <v>0</v>
      </c>
      <c r="E306" s="1"/>
      <c r="F306" s="1"/>
      <c r="G306" s="1"/>
      <c r="H306" s="1"/>
      <c r="I306" s="1"/>
      <c r="J306" s="1">
        <f t="shared" si="304"/>
        <v>0</v>
      </c>
      <c r="K306" s="1"/>
      <c r="L306" s="1"/>
      <c r="M306" s="1"/>
      <c r="N306" s="1"/>
      <c r="O306" s="27"/>
      <c r="P306" s="30"/>
    </row>
    <row r="307" spans="1:16" s="11" customFormat="1" ht="13.8" x14ac:dyDescent="0.3">
      <c r="A307" s="25"/>
      <c r="B307" s="26"/>
      <c r="C307" s="8" t="s">
        <v>26</v>
      </c>
      <c r="D307" s="6">
        <f>SUM(D303:D306)</f>
        <v>21285888</v>
      </c>
      <c r="E307" s="6">
        <f t="shared" ref="E307:N307" si="336">SUM(E303:E306)</f>
        <v>0</v>
      </c>
      <c r="F307" s="6">
        <f t="shared" si="336"/>
        <v>0</v>
      </c>
      <c r="G307" s="6">
        <f t="shared" si="336"/>
        <v>0</v>
      </c>
      <c r="H307" s="6">
        <f t="shared" si="336"/>
        <v>0</v>
      </c>
      <c r="I307" s="6">
        <f t="shared" si="336"/>
        <v>0</v>
      </c>
      <c r="J307" s="6">
        <f t="shared" ref="J307" si="337">SUM(J303:J306)</f>
        <v>0</v>
      </c>
      <c r="K307" s="6">
        <f t="shared" si="336"/>
        <v>2456500</v>
      </c>
      <c r="L307" s="6">
        <f t="shared" si="336"/>
        <v>6031920</v>
      </c>
      <c r="M307" s="6">
        <f t="shared" si="336"/>
        <v>6273252</v>
      </c>
      <c r="N307" s="6">
        <f t="shared" si="336"/>
        <v>6524216</v>
      </c>
      <c r="O307" s="23"/>
      <c r="P307" s="31"/>
    </row>
    <row r="308" spans="1:16" s="11" customFormat="1" ht="24" x14ac:dyDescent="0.3">
      <c r="A308" s="25" t="s">
        <v>9</v>
      </c>
      <c r="B308" s="32" t="s">
        <v>21</v>
      </c>
      <c r="C308" s="16" t="s">
        <v>25</v>
      </c>
      <c r="D308" s="1">
        <f>SUM(J308:N308)</f>
        <v>0</v>
      </c>
      <c r="E308" s="1"/>
      <c r="F308" s="1"/>
      <c r="G308" s="1"/>
      <c r="H308" s="1"/>
      <c r="I308" s="1"/>
      <c r="J308" s="1">
        <f t="shared" ref="J308" si="338">SUM(E308:I308)</f>
        <v>0</v>
      </c>
      <c r="K308" s="1"/>
      <c r="L308" s="1"/>
      <c r="M308" s="1"/>
      <c r="N308" s="1"/>
      <c r="O308" s="22" t="s">
        <v>5</v>
      </c>
      <c r="P308" s="22" t="s">
        <v>259</v>
      </c>
    </row>
    <row r="309" spans="1:16" s="11" customFormat="1" ht="24" x14ac:dyDescent="0.3">
      <c r="A309" s="25"/>
      <c r="B309" s="33"/>
      <c r="C309" s="16" t="s">
        <v>24</v>
      </c>
      <c r="D309" s="1">
        <f>SUM(J309:N309)</f>
        <v>5993541.6600000001</v>
      </c>
      <c r="E309" s="1">
        <f>E314+E319+E324+E339+E349+E359+E369</f>
        <v>232269</v>
      </c>
      <c r="F309" s="1">
        <f t="shared" ref="F309:N310" si="339">F314+F319+F324+F339+F349+F359+F369</f>
        <v>5322849</v>
      </c>
      <c r="G309" s="1">
        <f t="shared" si="339"/>
        <v>118441</v>
      </c>
      <c r="H309" s="1">
        <f t="shared" si="339"/>
        <v>146869</v>
      </c>
      <c r="I309" s="1">
        <f t="shared" si="339"/>
        <v>94064</v>
      </c>
      <c r="J309" s="1">
        <f t="shared" si="304"/>
        <v>5914492</v>
      </c>
      <c r="K309" s="1">
        <f t="shared" si="339"/>
        <v>79049.66</v>
      </c>
      <c r="L309" s="1">
        <f t="shared" si="339"/>
        <v>0</v>
      </c>
      <c r="M309" s="1">
        <f t="shared" ref="M309" si="340">M314+M319+M324+M339+M349+M359+M369</f>
        <v>0</v>
      </c>
      <c r="N309" s="1">
        <f t="shared" si="339"/>
        <v>0</v>
      </c>
      <c r="O309" s="27"/>
      <c r="P309" s="27"/>
    </row>
    <row r="310" spans="1:16" s="11" customFormat="1" ht="24" x14ac:dyDescent="0.3">
      <c r="A310" s="25"/>
      <c r="B310" s="33"/>
      <c r="C310" s="16" t="s">
        <v>146</v>
      </c>
      <c r="D310" s="1">
        <f>SUM(J310:N310)</f>
        <v>201625778.80000001</v>
      </c>
      <c r="E310" s="1">
        <f>E315+E320+E325+E340+E350+E360+E370</f>
        <v>16735145.42</v>
      </c>
      <c r="F310" s="1">
        <f t="shared" si="339"/>
        <v>19671705.879999999</v>
      </c>
      <c r="G310" s="1">
        <f t="shared" si="339"/>
        <v>24950641.559999999</v>
      </c>
      <c r="H310" s="1">
        <f t="shared" si="339"/>
        <v>23043853.260000002</v>
      </c>
      <c r="I310" s="1">
        <f t="shared" si="339"/>
        <v>23676801.73</v>
      </c>
      <c r="J310" s="1">
        <f t="shared" si="304"/>
        <v>108078147.85000001</v>
      </c>
      <c r="K310" s="1">
        <f t="shared" si="339"/>
        <v>29290277.950000003</v>
      </c>
      <c r="L310" s="1">
        <f t="shared" si="339"/>
        <v>27692847</v>
      </c>
      <c r="M310" s="1">
        <f t="shared" ref="M310" si="341">M315+M320+M325+M340+M350+M360+M370</f>
        <v>17862253</v>
      </c>
      <c r="N310" s="1">
        <f t="shared" si="339"/>
        <v>18702253</v>
      </c>
      <c r="O310" s="27"/>
      <c r="P310" s="27"/>
    </row>
    <row r="311" spans="1:16" s="11" customFormat="1" ht="24" x14ac:dyDescent="0.3">
      <c r="A311" s="25"/>
      <c r="B311" s="33"/>
      <c r="C311" s="16" t="s">
        <v>23</v>
      </c>
      <c r="D311" s="1">
        <f t="shared" ref="D311:D312" si="342">SUM(J311:N311)</f>
        <v>0</v>
      </c>
      <c r="E311" s="1"/>
      <c r="F311" s="1"/>
      <c r="G311" s="1"/>
      <c r="H311" s="1"/>
      <c r="I311" s="1"/>
      <c r="J311" s="1">
        <f t="shared" si="304"/>
        <v>0</v>
      </c>
      <c r="K311" s="1"/>
      <c r="L311" s="1"/>
      <c r="M311" s="1"/>
      <c r="N311" s="1"/>
      <c r="O311" s="27"/>
      <c r="P311" s="27"/>
    </row>
    <row r="312" spans="1:16" s="11" customFormat="1" ht="13.8" x14ac:dyDescent="0.3">
      <c r="A312" s="25"/>
      <c r="B312" s="34"/>
      <c r="C312" s="8" t="s">
        <v>26</v>
      </c>
      <c r="D312" s="6">
        <f>SUM(D308:D311)</f>
        <v>207619320.46000001</v>
      </c>
      <c r="E312" s="6">
        <f t="shared" ref="E312:N312" si="343">SUM(E308:E311)</f>
        <v>16967414.420000002</v>
      </c>
      <c r="F312" s="6">
        <f t="shared" si="343"/>
        <v>24994554.879999999</v>
      </c>
      <c r="G312" s="6">
        <f t="shared" si="343"/>
        <v>25069082.559999999</v>
      </c>
      <c r="H312" s="6">
        <f t="shared" si="343"/>
        <v>23190722.260000002</v>
      </c>
      <c r="I312" s="6">
        <f t="shared" si="343"/>
        <v>23770865.73</v>
      </c>
      <c r="J312" s="6">
        <f t="shared" si="343"/>
        <v>113992639.85000001</v>
      </c>
      <c r="K312" s="6">
        <f t="shared" si="343"/>
        <v>29369327.610000003</v>
      </c>
      <c r="L312" s="6">
        <f t="shared" si="343"/>
        <v>27692847</v>
      </c>
      <c r="M312" s="6">
        <f t="shared" ref="M312" si="344">SUM(M308:M311)</f>
        <v>17862253</v>
      </c>
      <c r="N312" s="6">
        <f t="shared" si="343"/>
        <v>18702253</v>
      </c>
      <c r="O312" s="23"/>
      <c r="P312" s="23"/>
    </row>
    <row r="313" spans="1:16" s="11" customFormat="1" ht="24" x14ac:dyDescent="0.3">
      <c r="A313" s="29" t="s">
        <v>35</v>
      </c>
      <c r="B313" s="26" t="s">
        <v>34</v>
      </c>
      <c r="C313" s="16" t="s">
        <v>25</v>
      </c>
      <c r="D313" s="1">
        <f>SUM(J313:N313)</f>
        <v>0</v>
      </c>
      <c r="E313" s="1"/>
      <c r="F313" s="1"/>
      <c r="G313" s="1"/>
      <c r="H313" s="1"/>
      <c r="I313" s="1"/>
      <c r="J313" s="1">
        <f t="shared" ref="J313" si="345">SUM(E313:I313)</f>
        <v>0</v>
      </c>
      <c r="K313" s="1"/>
      <c r="L313" s="1"/>
      <c r="M313" s="1"/>
      <c r="N313" s="1"/>
      <c r="O313" s="22" t="s">
        <v>5</v>
      </c>
      <c r="P313" s="22" t="s">
        <v>260</v>
      </c>
    </row>
    <row r="314" spans="1:16" s="11" customFormat="1" ht="24" x14ac:dyDescent="0.3">
      <c r="A314" s="30"/>
      <c r="B314" s="26"/>
      <c r="C314" s="16" t="s">
        <v>24</v>
      </c>
      <c r="D314" s="1">
        <f>SUM(J314:N314)</f>
        <v>0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f t="shared" si="304"/>
        <v>0</v>
      </c>
      <c r="K314" s="1">
        <v>0</v>
      </c>
      <c r="L314" s="1">
        <v>0</v>
      </c>
      <c r="M314" s="1">
        <v>0</v>
      </c>
      <c r="N314" s="1">
        <v>0</v>
      </c>
      <c r="O314" s="27"/>
      <c r="P314" s="27"/>
    </row>
    <row r="315" spans="1:16" s="11" customFormat="1" ht="24" x14ac:dyDescent="0.3">
      <c r="A315" s="30"/>
      <c r="B315" s="26"/>
      <c r="C315" s="16" t="s">
        <v>146</v>
      </c>
      <c r="D315" s="1">
        <f>SUM(J315:N315)</f>
        <v>186780412.54000002</v>
      </c>
      <c r="E315" s="1">
        <v>16722920.42</v>
      </c>
      <c r="F315" s="1">
        <v>18050049.199999999</v>
      </c>
      <c r="G315" s="1">
        <f>6148878.83+15009647.63</f>
        <v>21158526.460000001</v>
      </c>
      <c r="H315" s="1">
        <f>23028853.26-4863469.48</f>
        <v>18165383.780000001</v>
      </c>
      <c r="I315" s="1">
        <f>23661801.73-3640000</f>
        <v>20021801.73</v>
      </c>
      <c r="J315" s="1">
        <f t="shared" si="304"/>
        <v>94118681.590000004</v>
      </c>
      <c r="K315" s="1">
        <f>14879587.24+14395690.71-855900</f>
        <v>28419377.950000003</v>
      </c>
      <c r="L315" s="1">
        <f>17207193+10470654</f>
        <v>27677847</v>
      </c>
      <c r="M315" s="1">
        <f>17207193+655060</f>
        <v>17862253</v>
      </c>
      <c r="N315" s="1">
        <f>17207193+1495060</f>
        <v>18702253</v>
      </c>
      <c r="O315" s="27"/>
      <c r="P315" s="27"/>
    </row>
    <row r="316" spans="1:16" s="11" customFormat="1" ht="24" x14ac:dyDescent="0.3">
      <c r="A316" s="30"/>
      <c r="B316" s="26"/>
      <c r="C316" s="16" t="s">
        <v>23</v>
      </c>
      <c r="D316" s="1">
        <f t="shared" ref="D316:D317" si="346">SUM(J316:N316)</f>
        <v>0</v>
      </c>
      <c r="E316" s="1"/>
      <c r="F316" s="1"/>
      <c r="G316" s="1" t="s">
        <v>169</v>
      </c>
      <c r="H316" s="1"/>
      <c r="I316" s="1"/>
      <c r="J316" s="1">
        <f t="shared" si="304"/>
        <v>0</v>
      </c>
      <c r="K316" s="1"/>
      <c r="L316" s="1"/>
      <c r="M316" s="1"/>
      <c r="N316" s="1"/>
      <c r="O316" s="27"/>
      <c r="P316" s="27"/>
    </row>
    <row r="317" spans="1:16" s="11" customFormat="1" ht="13.8" x14ac:dyDescent="0.3">
      <c r="A317" s="31"/>
      <c r="B317" s="26"/>
      <c r="C317" s="8" t="s">
        <v>26</v>
      </c>
      <c r="D317" s="6">
        <f>SUM(D313:D316)</f>
        <v>186780412.54000002</v>
      </c>
      <c r="E317" s="6">
        <f t="shared" ref="E317:N317" si="347">SUM(E313:E316)</f>
        <v>16722920.42</v>
      </c>
      <c r="F317" s="6">
        <f t="shared" si="347"/>
        <v>18050049.199999999</v>
      </c>
      <c r="G317" s="6">
        <f t="shared" si="347"/>
        <v>21158526.460000001</v>
      </c>
      <c r="H317" s="6">
        <f t="shared" si="347"/>
        <v>18165383.780000001</v>
      </c>
      <c r="I317" s="6">
        <f t="shared" si="347"/>
        <v>20021801.73</v>
      </c>
      <c r="J317" s="6">
        <f t="shared" ref="J317" si="348">SUM(J313:J316)</f>
        <v>94118681.590000004</v>
      </c>
      <c r="K317" s="6">
        <f t="shared" si="347"/>
        <v>28419377.950000003</v>
      </c>
      <c r="L317" s="6">
        <f t="shared" si="347"/>
        <v>27677847</v>
      </c>
      <c r="M317" s="6">
        <f t="shared" si="347"/>
        <v>17862253</v>
      </c>
      <c r="N317" s="6">
        <f t="shared" si="347"/>
        <v>18702253</v>
      </c>
      <c r="O317" s="23"/>
      <c r="P317" s="23"/>
    </row>
    <row r="318" spans="1:16" s="11" customFormat="1" ht="24" x14ac:dyDescent="0.3">
      <c r="A318" s="25" t="s">
        <v>36</v>
      </c>
      <c r="B318" s="28" t="s">
        <v>105</v>
      </c>
      <c r="C318" s="16" t="s">
        <v>25</v>
      </c>
      <c r="D318" s="1">
        <f>SUM(J318:N318)</f>
        <v>0</v>
      </c>
      <c r="E318" s="1"/>
      <c r="F318" s="1"/>
      <c r="G318" s="1"/>
      <c r="H318" s="1"/>
      <c r="I318" s="1"/>
      <c r="J318" s="1">
        <f t="shared" ref="J318" si="349">SUM(E318:I318)</f>
        <v>0</v>
      </c>
      <c r="K318" s="1"/>
      <c r="L318" s="1"/>
      <c r="M318" s="1"/>
      <c r="N318" s="1"/>
      <c r="O318" s="22" t="s">
        <v>6</v>
      </c>
      <c r="P318" s="22">
        <v>23</v>
      </c>
    </row>
    <row r="319" spans="1:16" s="11" customFormat="1" ht="24" x14ac:dyDescent="0.3">
      <c r="A319" s="25"/>
      <c r="B319" s="28"/>
      <c r="C319" s="16" t="s">
        <v>24</v>
      </c>
      <c r="D319" s="1">
        <f>SUM(J319:N319)</f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f t="shared" si="304"/>
        <v>0</v>
      </c>
      <c r="K319" s="1">
        <v>0</v>
      </c>
      <c r="L319" s="1">
        <v>0</v>
      </c>
      <c r="M319" s="1">
        <v>0</v>
      </c>
      <c r="N319" s="1">
        <v>0</v>
      </c>
      <c r="O319" s="27"/>
      <c r="P319" s="27"/>
    </row>
    <row r="320" spans="1:16" s="11" customFormat="1" ht="24" x14ac:dyDescent="0.3">
      <c r="A320" s="25"/>
      <c r="B320" s="28"/>
      <c r="C320" s="16" t="s">
        <v>146</v>
      </c>
      <c r="D320" s="1">
        <f>SUM(J320:N320)</f>
        <v>14751333.199999999</v>
      </c>
      <c r="E320" s="1">
        <v>0</v>
      </c>
      <c r="F320" s="1">
        <v>1606082.36</v>
      </c>
      <c r="G320" s="1">
        <v>3785881.36</v>
      </c>
      <c r="H320" s="1">
        <v>4863469.4800000004</v>
      </c>
      <c r="I320" s="1">
        <v>3640000</v>
      </c>
      <c r="J320" s="1">
        <f t="shared" si="304"/>
        <v>13895433.199999999</v>
      </c>
      <c r="K320" s="1">
        <v>855900</v>
      </c>
      <c r="L320" s="1">
        <v>0</v>
      </c>
      <c r="M320" s="1">
        <v>0</v>
      </c>
      <c r="N320" s="1">
        <v>0</v>
      </c>
      <c r="O320" s="27"/>
      <c r="P320" s="27"/>
    </row>
    <row r="321" spans="1:16" s="11" customFormat="1" ht="24" x14ac:dyDescent="0.3">
      <c r="A321" s="25"/>
      <c r="B321" s="28"/>
      <c r="C321" s="16" t="s">
        <v>23</v>
      </c>
      <c r="D321" s="1">
        <f t="shared" ref="D321:D322" si="350">SUM(J321:N321)</f>
        <v>0</v>
      </c>
      <c r="E321" s="1"/>
      <c r="F321" s="1"/>
      <c r="G321" s="1"/>
      <c r="H321" s="1"/>
      <c r="I321" s="1"/>
      <c r="J321" s="1">
        <f t="shared" si="304"/>
        <v>0</v>
      </c>
      <c r="K321" s="1"/>
      <c r="L321" s="1"/>
      <c r="M321" s="1"/>
      <c r="N321" s="1"/>
      <c r="O321" s="27"/>
      <c r="P321" s="27"/>
    </row>
    <row r="322" spans="1:16" s="11" customFormat="1" ht="13.8" x14ac:dyDescent="0.3">
      <c r="A322" s="25"/>
      <c r="B322" s="28"/>
      <c r="C322" s="8" t="s">
        <v>26</v>
      </c>
      <c r="D322" s="6">
        <f>SUM(D318:D321)</f>
        <v>14751333.199999999</v>
      </c>
      <c r="E322" s="6">
        <f t="shared" ref="E322:N322" si="351">SUM(E318:E321)</f>
        <v>0</v>
      </c>
      <c r="F322" s="6">
        <f t="shared" si="351"/>
        <v>1606082.36</v>
      </c>
      <c r="G322" s="6">
        <f t="shared" si="351"/>
        <v>3785881.36</v>
      </c>
      <c r="H322" s="6">
        <f t="shared" si="351"/>
        <v>4863469.4800000004</v>
      </c>
      <c r="I322" s="6">
        <f t="shared" si="351"/>
        <v>3640000</v>
      </c>
      <c r="J322" s="6">
        <f t="shared" ref="J322" si="352">SUM(J318:J321)</f>
        <v>13895433.199999999</v>
      </c>
      <c r="K322" s="6">
        <f t="shared" si="351"/>
        <v>855900</v>
      </c>
      <c r="L322" s="6">
        <f t="shared" si="351"/>
        <v>0</v>
      </c>
      <c r="M322" s="6">
        <f t="shared" si="351"/>
        <v>0</v>
      </c>
      <c r="N322" s="6">
        <f t="shared" si="351"/>
        <v>0</v>
      </c>
      <c r="O322" s="23"/>
      <c r="P322" s="23"/>
    </row>
    <row r="323" spans="1:16" s="11" customFormat="1" ht="24" x14ac:dyDescent="0.3">
      <c r="A323" s="29" t="s">
        <v>70</v>
      </c>
      <c r="B323" s="32" t="s">
        <v>22</v>
      </c>
      <c r="C323" s="16" t="s">
        <v>25</v>
      </c>
      <c r="D323" s="1">
        <f>SUM(J323:N323)</f>
        <v>0</v>
      </c>
      <c r="E323" s="1"/>
      <c r="F323" s="1"/>
      <c r="G323" s="1"/>
      <c r="H323" s="1"/>
      <c r="I323" s="1"/>
      <c r="J323" s="1">
        <f t="shared" ref="J323" si="353">SUM(E323:I323)</f>
        <v>0</v>
      </c>
      <c r="K323" s="1"/>
      <c r="L323" s="1"/>
      <c r="M323" s="1"/>
      <c r="N323" s="1"/>
      <c r="O323" s="22" t="s">
        <v>5</v>
      </c>
      <c r="P323" s="22">
        <v>25</v>
      </c>
    </row>
    <row r="324" spans="1:16" s="11" customFormat="1" ht="24" x14ac:dyDescent="0.3">
      <c r="A324" s="30"/>
      <c r="B324" s="33"/>
      <c r="C324" s="16" t="s">
        <v>24</v>
      </c>
      <c r="D324" s="1">
        <f>SUM(J324:N324)</f>
        <v>232269</v>
      </c>
      <c r="E324" s="1">
        <f>E329+E334</f>
        <v>232269</v>
      </c>
      <c r="F324" s="1">
        <f t="shared" ref="F324:N325" si="354">F329+F334</f>
        <v>0</v>
      </c>
      <c r="G324" s="1">
        <f t="shared" si="354"/>
        <v>0</v>
      </c>
      <c r="H324" s="1">
        <f t="shared" si="354"/>
        <v>0</v>
      </c>
      <c r="I324" s="1">
        <f t="shared" si="354"/>
        <v>0</v>
      </c>
      <c r="J324" s="1">
        <f t="shared" si="304"/>
        <v>232269</v>
      </c>
      <c r="K324" s="1">
        <f t="shared" si="354"/>
        <v>0</v>
      </c>
      <c r="L324" s="1">
        <f t="shared" si="354"/>
        <v>0</v>
      </c>
      <c r="M324" s="1">
        <f t="shared" ref="M324" si="355">M329+M334</f>
        <v>0</v>
      </c>
      <c r="N324" s="1">
        <f t="shared" si="354"/>
        <v>0</v>
      </c>
      <c r="O324" s="27"/>
      <c r="P324" s="27"/>
    </row>
    <row r="325" spans="1:16" s="11" customFormat="1" ht="24" x14ac:dyDescent="0.3">
      <c r="A325" s="30"/>
      <c r="B325" s="33"/>
      <c r="C325" s="16" t="s">
        <v>146</v>
      </c>
      <c r="D325" s="1">
        <f>SUM(J325:N325)</f>
        <v>17273</v>
      </c>
      <c r="E325" s="1">
        <f>E330+E335</f>
        <v>12225</v>
      </c>
      <c r="F325" s="1">
        <f t="shared" si="354"/>
        <v>5048</v>
      </c>
      <c r="G325" s="1">
        <f t="shared" si="354"/>
        <v>0</v>
      </c>
      <c r="H325" s="1">
        <f t="shared" si="354"/>
        <v>0</v>
      </c>
      <c r="I325" s="1">
        <f t="shared" si="354"/>
        <v>0</v>
      </c>
      <c r="J325" s="1">
        <f t="shared" si="304"/>
        <v>17273</v>
      </c>
      <c r="K325" s="1">
        <f t="shared" si="354"/>
        <v>0</v>
      </c>
      <c r="L325" s="1">
        <f t="shared" si="354"/>
        <v>0</v>
      </c>
      <c r="M325" s="1">
        <f t="shared" ref="M325" si="356">M330+M335</f>
        <v>0</v>
      </c>
      <c r="N325" s="1">
        <f t="shared" si="354"/>
        <v>0</v>
      </c>
      <c r="O325" s="27"/>
      <c r="P325" s="27"/>
    </row>
    <row r="326" spans="1:16" s="11" customFormat="1" ht="24" x14ac:dyDescent="0.3">
      <c r="A326" s="30"/>
      <c r="B326" s="33"/>
      <c r="C326" s="16" t="s">
        <v>23</v>
      </c>
      <c r="D326" s="1">
        <f t="shared" ref="D326:D327" si="357">SUM(J326:N326)</f>
        <v>0</v>
      </c>
      <c r="E326" s="1"/>
      <c r="F326" s="1"/>
      <c r="G326" s="1"/>
      <c r="H326" s="1"/>
      <c r="I326" s="1"/>
      <c r="J326" s="1">
        <f t="shared" si="304"/>
        <v>0</v>
      </c>
      <c r="K326" s="1"/>
      <c r="L326" s="1"/>
      <c r="M326" s="1"/>
      <c r="N326" s="1"/>
      <c r="O326" s="27"/>
      <c r="P326" s="27"/>
    </row>
    <row r="327" spans="1:16" s="11" customFormat="1" ht="13.8" x14ac:dyDescent="0.3">
      <c r="A327" s="31"/>
      <c r="B327" s="34"/>
      <c r="C327" s="8" t="s">
        <v>26</v>
      </c>
      <c r="D327" s="6">
        <f>SUM(D323:D326)</f>
        <v>249542</v>
      </c>
      <c r="E327" s="6">
        <f t="shared" ref="E327:N327" si="358">SUM(E323:E326)</f>
        <v>244494</v>
      </c>
      <c r="F327" s="6">
        <f t="shared" si="358"/>
        <v>5048</v>
      </c>
      <c r="G327" s="6">
        <f t="shared" si="358"/>
        <v>0</v>
      </c>
      <c r="H327" s="6">
        <f t="shared" si="358"/>
        <v>0</v>
      </c>
      <c r="I327" s="6">
        <f t="shared" si="358"/>
        <v>0</v>
      </c>
      <c r="J327" s="6">
        <f t="shared" ref="J327" si="359">SUM(J323:J326)</f>
        <v>249542</v>
      </c>
      <c r="K327" s="6">
        <f t="shared" si="358"/>
        <v>0</v>
      </c>
      <c r="L327" s="6">
        <f t="shared" si="358"/>
        <v>0</v>
      </c>
      <c r="M327" s="6">
        <f t="shared" ref="M327" si="360">SUM(M323:M326)</f>
        <v>0</v>
      </c>
      <c r="N327" s="6">
        <f t="shared" si="358"/>
        <v>0</v>
      </c>
      <c r="O327" s="23"/>
      <c r="P327" s="23"/>
    </row>
    <row r="328" spans="1:16" s="11" customFormat="1" ht="24" hidden="1" x14ac:dyDescent="0.3">
      <c r="A328" s="29" t="s">
        <v>71</v>
      </c>
      <c r="B328" s="32" t="s">
        <v>202</v>
      </c>
      <c r="C328" s="16" t="s">
        <v>25</v>
      </c>
      <c r="D328" s="1">
        <f>SUM(J328:N328)</f>
        <v>0</v>
      </c>
      <c r="E328" s="1"/>
      <c r="F328" s="1"/>
      <c r="G328" s="1"/>
      <c r="H328" s="1"/>
      <c r="I328" s="1"/>
      <c r="J328" s="1">
        <f t="shared" ref="J328" si="361">SUM(E328:I328)</f>
        <v>0</v>
      </c>
      <c r="K328" s="1"/>
      <c r="L328" s="1"/>
      <c r="M328" s="1"/>
      <c r="N328" s="1"/>
      <c r="O328" s="22" t="s">
        <v>5</v>
      </c>
      <c r="P328" s="22">
        <v>25</v>
      </c>
    </row>
    <row r="329" spans="1:16" s="11" customFormat="1" ht="24" hidden="1" x14ac:dyDescent="0.3">
      <c r="A329" s="30"/>
      <c r="B329" s="33"/>
      <c r="C329" s="16" t="s">
        <v>24</v>
      </c>
      <c r="D329" s="1">
        <f>SUM(J329:N329)</f>
        <v>151899</v>
      </c>
      <c r="E329" s="1">
        <v>151899</v>
      </c>
      <c r="F329" s="1">
        <v>0</v>
      </c>
      <c r="G329" s="1">
        <v>0</v>
      </c>
      <c r="H329" s="1">
        <v>0</v>
      </c>
      <c r="I329" s="1">
        <v>0</v>
      </c>
      <c r="J329" s="1">
        <f t="shared" si="304"/>
        <v>151899</v>
      </c>
      <c r="K329" s="1">
        <v>0</v>
      </c>
      <c r="L329" s="1">
        <v>0</v>
      </c>
      <c r="M329" s="1">
        <v>0</v>
      </c>
      <c r="N329" s="1">
        <v>0</v>
      </c>
      <c r="O329" s="27"/>
      <c r="P329" s="27"/>
    </row>
    <row r="330" spans="1:16" s="11" customFormat="1" ht="24" hidden="1" x14ac:dyDescent="0.3">
      <c r="A330" s="30"/>
      <c r="B330" s="33"/>
      <c r="C330" s="16" t="s">
        <v>146</v>
      </c>
      <c r="D330" s="1">
        <f>SUM(J330:N330)</f>
        <v>13043</v>
      </c>
      <c r="E330" s="1">
        <v>7995</v>
      </c>
      <c r="F330" s="1">
        <v>5048</v>
      </c>
      <c r="G330" s="1">
        <v>0</v>
      </c>
      <c r="H330" s="1">
        <v>0</v>
      </c>
      <c r="I330" s="1">
        <v>0</v>
      </c>
      <c r="J330" s="1">
        <f t="shared" si="304"/>
        <v>13043</v>
      </c>
      <c r="K330" s="1">
        <v>0</v>
      </c>
      <c r="L330" s="1">
        <v>0</v>
      </c>
      <c r="M330" s="1">
        <v>0</v>
      </c>
      <c r="N330" s="1">
        <v>0</v>
      </c>
      <c r="O330" s="27"/>
      <c r="P330" s="27"/>
    </row>
    <row r="331" spans="1:16" s="11" customFormat="1" ht="24" hidden="1" x14ac:dyDescent="0.3">
      <c r="A331" s="30"/>
      <c r="B331" s="33"/>
      <c r="C331" s="16" t="s">
        <v>23</v>
      </c>
      <c r="D331" s="1">
        <f t="shared" ref="D331:D332" si="362">SUM(J331:N331)</f>
        <v>0</v>
      </c>
      <c r="E331" s="1"/>
      <c r="F331" s="1"/>
      <c r="G331" s="1"/>
      <c r="H331" s="1"/>
      <c r="I331" s="1"/>
      <c r="J331" s="1">
        <f t="shared" si="304"/>
        <v>0</v>
      </c>
      <c r="K331" s="1"/>
      <c r="L331" s="1"/>
      <c r="M331" s="1"/>
      <c r="N331" s="1"/>
      <c r="O331" s="27"/>
      <c r="P331" s="27"/>
    </row>
    <row r="332" spans="1:16" s="11" customFormat="1" ht="13.8" hidden="1" x14ac:dyDescent="0.3">
      <c r="A332" s="31"/>
      <c r="B332" s="34"/>
      <c r="C332" s="8" t="s">
        <v>26</v>
      </c>
      <c r="D332" s="6">
        <f>SUM(D328:D331)</f>
        <v>164942</v>
      </c>
      <c r="E332" s="6">
        <f t="shared" ref="E332:N332" si="363">SUM(E328:E331)</f>
        <v>159894</v>
      </c>
      <c r="F332" s="6">
        <f t="shared" si="363"/>
        <v>5048</v>
      </c>
      <c r="G332" s="6">
        <f t="shared" si="363"/>
        <v>0</v>
      </c>
      <c r="H332" s="6">
        <f t="shared" si="363"/>
        <v>0</v>
      </c>
      <c r="I332" s="6">
        <f t="shared" si="363"/>
        <v>0</v>
      </c>
      <c r="J332" s="6">
        <f t="shared" ref="J332" si="364">SUM(J328:J331)</f>
        <v>164942</v>
      </c>
      <c r="K332" s="6">
        <f t="shared" si="363"/>
        <v>0</v>
      </c>
      <c r="L332" s="6">
        <f t="shared" si="363"/>
        <v>0</v>
      </c>
      <c r="M332" s="6">
        <f t="shared" ref="M332" si="365">SUM(M328:M331)</f>
        <v>0</v>
      </c>
      <c r="N332" s="6">
        <f t="shared" si="363"/>
        <v>0</v>
      </c>
      <c r="O332" s="23"/>
      <c r="P332" s="23"/>
    </row>
    <row r="333" spans="1:16" s="11" customFormat="1" ht="24" hidden="1" x14ac:dyDescent="0.3">
      <c r="A333" s="29" t="s">
        <v>159</v>
      </c>
      <c r="B333" s="32" t="s">
        <v>203</v>
      </c>
      <c r="C333" s="16" t="s">
        <v>25</v>
      </c>
      <c r="D333" s="1">
        <f>SUM(J333:N333)</f>
        <v>0</v>
      </c>
      <c r="E333" s="1"/>
      <c r="F333" s="1"/>
      <c r="G333" s="1"/>
      <c r="H333" s="1"/>
      <c r="I333" s="1"/>
      <c r="J333" s="1">
        <f t="shared" ref="J333" si="366">SUM(E333:I333)</f>
        <v>0</v>
      </c>
      <c r="K333" s="1"/>
      <c r="L333" s="1"/>
      <c r="M333" s="1"/>
      <c r="N333" s="1"/>
      <c r="O333" s="22" t="s">
        <v>5</v>
      </c>
      <c r="P333" s="27">
        <v>25</v>
      </c>
    </row>
    <row r="334" spans="1:16" s="11" customFormat="1" ht="24" hidden="1" x14ac:dyDescent="0.3">
      <c r="A334" s="30"/>
      <c r="B334" s="33"/>
      <c r="C334" s="16" t="s">
        <v>24</v>
      </c>
      <c r="D334" s="1">
        <f>SUM(J334:N334)</f>
        <v>80370</v>
      </c>
      <c r="E334" s="1">
        <v>80370</v>
      </c>
      <c r="F334" s="1">
        <v>0</v>
      </c>
      <c r="G334" s="1">
        <v>0</v>
      </c>
      <c r="H334" s="1">
        <v>0</v>
      </c>
      <c r="I334" s="1">
        <v>0</v>
      </c>
      <c r="J334" s="1">
        <f t="shared" si="304"/>
        <v>80370</v>
      </c>
      <c r="K334" s="1">
        <v>0</v>
      </c>
      <c r="L334" s="1">
        <v>0</v>
      </c>
      <c r="M334" s="1">
        <v>0</v>
      </c>
      <c r="N334" s="1">
        <v>0</v>
      </c>
      <c r="O334" s="27"/>
      <c r="P334" s="27"/>
    </row>
    <row r="335" spans="1:16" s="11" customFormat="1" ht="24" hidden="1" x14ac:dyDescent="0.3">
      <c r="A335" s="30"/>
      <c r="B335" s="33"/>
      <c r="C335" s="16" t="s">
        <v>146</v>
      </c>
      <c r="D335" s="1">
        <f>SUM(J335:N335)</f>
        <v>4230</v>
      </c>
      <c r="E335" s="1">
        <v>4230</v>
      </c>
      <c r="F335" s="1">
        <v>0</v>
      </c>
      <c r="G335" s="1">
        <v>0</v>
      </c>
      <c r="H335" s="1">
        <v>0</v>
      </c>
      <c r="I335" s="1">
        <v>0</v>
      </c>
      <c r="J335" s="1">
        <f t="shared" si="304"/>
        <v>4230</v>
      </c>
      <c r="K335" s="1">
        <v>0</v>
      </c>
      <c r="L335" s="1">
        <v>0</v>
      </c>
      <c r="M335" s="1">
        <v>0</v>
      </c>
      <c r="N335" s="1">
        <v>0</v>
      </c>
      <c r="O335" s="27"/>
      <c r="P335" s="27"/>
    </row>
    <row r="336" spans="1:16" s="11" customFormat="1" ht="24" hidden="1" x14ac:dyDescent="0.3">
      <c r="A336" s="30"/>
      <c r="B336" s="33"/>
      <c r="C336" s="16" t="s">
        <v>23</v>
      </c>
      <c r="D336" s="1">
        <f t="shared" ref="D336:D337" si="367">SUM(J336:N336)</f>
        <v>0</v>
      </c>
      <c r="E336" s="1"/>
      <c r="F336" s="1"/>
      <c r="G336" s="1"/>
      <c r="H336" s="1"/>
      <c r="I336" s="1"/>
      <c r="J336" s="1">
        <f t="shared" si="304"/>
        <v>0</v>
      </c>
      <c r="K336" s="1"/>
      <c r="L336" s="1"/>
      <c r="M336" s="1"/>
      <c r="N336" s="1"/>
      <c r="O336" s="27"/>
      <c r="P336" s="27"/>
    </row>
    <row r="337" spans="1:16" s="11" customFormat="1" ht="13.8" hidden="1" x14ac:dyDescent="0.3">
      <c r="A337" s="31"/>
      <c r="B337" s="34"/>
      <c r="C337" s="8" t="s">
        <v>26</v>
      </c>
      <c r="D337" s="6">
        <f>SUM(D333:D336)</f>
        <v>84600</v>
      </c>
      <c r="E337" s="6">
        <f t="shared" ref="E337:N337" si="368">SUM(E333:E336)</f>
        <v>84600</v>
      </c>
      <c r="F337" s="6">
        <f t="shared" si="368"/>
        <v>0</v>
      </c>
      <c r="G337" s="6">
        <f t="shared" si="368"/>
        <v>0</v>
      </c>
      <c r="H337" s="6">
        <f t="shared" si="368"/>
        <v>0</v>
      </c>
      <c r="I337" s="6">
        <f t="shared" si="368"/>
        <v>0</v>
      </c>
      <c r="J337" s="6">
        <f t="shared" ref="J337" si="369">SUM(J333:J336)</f>
        <v>84600</v>
      </c>
      <c r="K337" s="6">
        <f t="shared" si="368"/>
        <v>0</v>
      </c>
      <c r="L337" s="6">
        <f t="shared" si="368"/>
        <v>0</v>
      </c>
      <c r="M337" s="6">
        <f t="shared" ref="M337" si="370">SUM(M333:M336)</f>
        <v>0</v>
      </c>
      <c r="N337" s="6">
        <f t="shared" si="368"/>
        <v>0</v>
      </c>
      <c r="O337" s="23"/>
      <c r="P337" s="23"/>
    </row>
    <row r="338" spans="1:16" s="11" customFormat="1" ht="24" x14ac:dyDescent="0.3">
      <c r="A338" s="29" t="s">
        <v>114</v>
      </c>
      <c r="B338" s="26" t="s">
        <v>57</v>
      </c>
      <c r="C338" s="16" t="s">
        <v>25</v>
      </c>
      <c r="D338" s="1">
        <f>SUM(J338:N338)</f>
        <v>0</v>
      </c>
      <c r="E338" s="1"/>
      <c r="F338" s="1"/>
      <c r="G338" s="1"/>
      <c r="H338" s="1"/>
      <c r="I338" s="1"/>
      <c r="J338" s="1">
        <f t="shared" ref="J338:J401" si="371">SUM(E338:I338)</f>
        <v>0</v>
      </c>
      <c r="K338" s="1"/>
      <c r="L338" s="1"/>
      <c r="M338" s="1"/>
      <c r="N338" s="1"/>
      <c r="O338" s="22" t="s">
        <v>5</v>
      </c>
      <c r="P338" s="27">
        <v>26</v>
      </c>
    </row>
    <row r="339" spans="1:16" s="11" customFormat="1" ht="24" x14ac:dyDescent="0.3">
      <c r="A339" s="30"/>
      <c r="B339" s="26"/>
      <c r="C339" s="16" t="s">
        <v>24</v>
      </c>
      <c r="D339" s="1">
        <f>SUM(J339:N339)</f>
        <v>200000</v>
      </c>
      <c r="E339" s="1">
        <f>E344</f>
        <v>0</v>
      </c>
      <c r="F339" s="1">
        <f t="shared" ref="F339:N340" si="372">F344</f>
        <v>200000</v>
      </c>
      <c r="G339" s="1">
        <f t="shared" si="372"/>
        <v>0</v>
      </c>
      <c r="H339" s="1">
        <f t="shared" si="372"/>
        <v>0</v>
      </c>
      <c r="I339" s="1">
        <f t="shared" si="372"/>
        <v>0</v>
      </c>
      <c r="J339" s="1">
        <f t="shared" si="371"/>
        <v>200000</v>
      </c>
      <c r="K339" s="1">
        <f t="shared" si="372"/>
        <v>0</v>
      </c>
      <c r="L339" s="1">
        <f t="shared" si="372"/>
        <v>0</v>
      </c>
      <c r="M339" s="1">
        <f t="shared" ref="M339" si="373">M344</f>
        <v>0</v>
      </c>
      <c r="N339" s="1">
        <f t="shared" si="372"/>
        <v>0</v>
      </c>
      <c r="O339" s="27"/>
      <c r="P339" s="27"/>
    </row>
    <row r="340" spans="1:16" s="11" customFormat="1" ht="24" x14ac:dyDescent="0.3">
      <c r="A340" s="30"/>
      <c r="B340" s="26"/>
      <c r="C340" s="16" t="s">
        <v>146</v>
      </c>
      <c r="D340" s="1">
        <f>SUM(J340:N340)</f>
        <v>10526.32</v>
      </c>
      <c r="E340" s="1">
        <f>E345</f>
        <v>0</v>
      </c>
      <c r="F340" s="1">
        <f t="shared" si="372"/>
        <v>10526.32</v>
      </c>
      <c r="G340" s="1">
        <f t="shared" si="372"/>
        <v>0</v>
      </c>
      <c r="H340" s="1">
        <f t="shared" si="372"/>
        <v>0</v>
      </c>
      <c r="I340" s="1">
        <f t="shared" si="372"/>
        <v>0</v>
      </c>
      <c r="J340" s="1">
        <f t="shared" si="371"/>
        <v>10526.32</v>
      </c>
      <c r="K340" s="1">
        <f t="shared" si="372"/>
        <v>0</v>
      </c>
      <c r="L340" s="1">
        <f t="shared" si="372"/>
        <v>0</v>
      </c>
      <c r="M340" s="1">
        <f t="shared" ref="M340" si="374">M345</f>
        <v>0</v>
      </c>
      <c r="N340" s="1">
        <f t="shared" si="372"/>
        <v>0</v>
      </c>
      <c r="O340" s="27"/>
      <c r="P340" s="27"/>
    </row>
    <row r="341" spans="1:16" s="11" customFormat="1" ht="24" x14ac:dyDescent="0.3">
      <c r="A341" s="30"/>
      <c r="B341" s="26"/>
      <c r="C341" s="16" t="s">
        <v>23</v>
      </c>
      <c r="D341" s="1">
        <f t="shared" ref="D341:D342" si="375">SUM(J341:N341)</f>
        <v>0</v>
      </c>
      <c r="E341" s="1"/>
      <c r="F341" s="1"/>
      <c r="G341" s="1"/>
      <c r="H341" s="1"/>
      <c r="I341" s="1"/>
      <c r="J341" s="1">
        <f t="shared" si="371"/>
        <v>0</v>
      </c>
      <c r="K341" s="1"/>
      <c r="L341" s="1"/>
      <c r="M341" s="1"/>
      <c r="N341" s="1"/>
      <c r="O341" s="27"/>
      <c r="P341" s="27"/>
    </row>
    <row r="342" spans="1:16" s="11" customFormat="1" ht="13.8" x14ac:dyDescent="0.3">
      <c r="A342" s="31"/>
      <c r="B342" s="26"/>
      <c r="C342" s="8" t="s">
        <v>26</v>
      </c>
      <c r="D342" s="6">
        <f>SUM(D338:D341)</f>
        <v>210526.32</v>
      </c>
      <c r="E342" s="6">
        <f t="shared" ref="E342:N342" si="376">SUM(E338:E341)</f>
        <v>0</v>
      </c>
      <c r="F342" s="6">
        <f t="shared" si="376"/>
        <v>210526.32</v>
      </c>
      <c r="G342" s="6">
        <f t="shared" si="376"/>
        <v>0</v>
      </c>
      <c r="H342" s="6">
        <f t="shared" si="376"/>
        <v>0</v>
      </c>
      <c r="I342" s="6">
        <f t="shared" si="376"/>
        <v>0</v>
      </c>
      <c r="J342" s="6">
        <f t="shared" ref="J342" si="377">SUM(J338:J341)</f>
        <v>210526.32</v>
      </c>
      <c r="K342" s="6">
        <f t="shared" si="376"/>
        <v>0</v>
      </c>
      <c r="L342" s="6">
        <f t="shared" si="376"/>
        <v>0</v>
      </c>
      <c r="M342" s="6">
        <f t="shared" ref="M342" si="378">SUM(M338:M341)</f>
        <v>0</v>
      </c>
      <c r="N342" s="6">
        <f t="shared" si="376"/>
        <v>0</v>
      </c>
      <c r="O342" s="23"/>
      <c r="P342" s="23"/>
    </row>
    <row r="343" spans="1:16" s="11" customFormat="1" ht="24" hidden="1" x14ac:dyDescent="0.3">
      <c r="A343" s="29" t="s">
        <v>116</v>
      </c>
      <c r="B343" s="26" t="s">
        <v>72</v>
      </c>
      <c r="C343" s="16" t="s">
        <v>25</v>
      </c>
      <c r="D343" s="1">
        <f>SUM(J343:N343)</f>
        <v>0</v>
      </c>
      <c r="E343" s="1"/>
      <c r="F343" s="1"/>
      <c r="G343" s="1"/>
      <c r="H343" s="1"/>
      <c r="I343" s="1"/>
      <c r="J343" s="1">
        <f t="shared" ref="J343" si="379">SUM(E343:I343)</f>
        <v>0</v>
      </c>
      <c r="K343" s="1"/>
      <c r="L343" s="1"/>
      <c r="M343" s="1"/>
      <c r="N343" s="1"/>
      <c r="O343" s="22" t="s">
        <v>5</v>
      </c>
      <c r="P343" s="27">
        <v>26</v>
      </c>
    </row>
    <row r="344" spans="1:16" s="11" customFormat="1" ht="24" hidden="1" x14ac:dyDescent="0.3">
      <c r="A344" s="30"/>
      <c r="B344" s="26"/>
      <c r="C344" s="16" t="s">
        <v>24</v>
      </c>
      <c r="D344" s="1">
        <f>SUM(J344:N344)</f>
        <v>200000</v>
      </c>
      <c r="E344" s="1">
        <v>0</v>
      </c>
      <c r="F344" s="1">
        <v>200000</v>
      </c>
      <c r="G344" s="1">
        <v>0</v>
      </c>
      <c r="H344" s="1">
        <v>0</v>
      </c>
      <c r="I344" s="1">
        <v>0</v>
      </c>
      <c r="J344" s="1">
        <f t="shared" si="371"/>
        <v>200000</v>
      </c>
      <c r="K344" s="1">
        <v>0</v>
      </c>
      <c r="L344" s="1">
        <v>0</v>
      </c>
      <c r="M344" s="1">
        <v>0</v>
      </c>
      <c r="N344" s="1">
        <v>0</v>
      </c>
      <c r="O344" s="27"/>
      <c r="P344" s="27"/>
    </row>
    <row r="345" spans="1:16" s="11" customFormat="1" ht="24" hidden="1" x14ac:dyDescent="0.3">
      <c r="A345" s="30"/>
      <c r="B345" s="26"/>
      <c r="C345" s="16" t="s">
        <v>146</v>
      </c>
      <c r="D345" s="1">
        <f>SUM(J345:N345)</f>
        <v>10526.32</v>
      </c>
      <c r="E345" s="1">
        <v>0</v>
      </c>
      <c r="F345" s="1">
        <v>10526.32</v>
      </c>
      <c r="G345" s="1">
        <v>0</v>
      </c>
      <c r="H345" s="1">
        <v>0</v>
      </c>
      <c r="I345" s="1">
        <v>0</v>
      </c>
      <c r="J345" s="1">
        <f t="shared" si="371"/>
        <v>10526.32</v>
      </c>
      <c r="K345" s="1">
        <v>0</v>
      </c>
      <c r="L345" s="1">
        <v>0</v>
      </c>
      <c r="M345" s="1">
        <v>0</v>
      </c>
      <c r="N345" s="1">
        <v>0</v>
      </c>
      <c r="O345" s="27"/>
      <c r="P345" s="27"/>
    </row>
    <row r="346" spans="1:16" s="11" customFormat="1" ht="24" hidden="1" x14ac:dyDescent="0.3">
      <c r="A346" s="30"/>
      <c r="B346" s="26"/>
      <c r="C346" s="16" t="s">
        <v>23</v>
      </c>
      <c r="D346" s="1">
        <f t="shared" ref="D346:D347" si="380">SUM(J346:N346)</f>
        <v>0</v>
      </c>
      <c r="E346" s="1"/>
      <c r="F346" s="1"/>
      <c r="G346" s="1"/>
      <c r="H346" s="1"/>
      <c r="I346" s="1"/>
      <c r="J346" s="1">
        <f t="shared" si="371"/>
        <v>0</v>
      </c>
      <c r="K346" s="1"/>
      <c r="L346" s="1"/>
      <c r="M346" s="1"/>
      <c r="N346" s="1"/>
      <c r="O346" s="27"/>
      <c r="P346" s="27"/>
    </row>
    <row r="347" spans="1:16" s="11" customFormat="1" ht="13.8" hidden="1" x14ac:dyDescent="0.3">
      <c r="A347" s="31"/>
      <c r="B347" s="26"/>
      <c r="C347" s="8" t="s">
        <v>26</v>
      </c>
      <c r="D347" s="6">
        <f>SUM(D343:D346)</f>
        <v>210526.32</v>
      </c>
      <c r="E347" s="6">
        <f t="shared" ref="E347:N347" si="381">SUM(E343:E346)</f>
        <v>0</v>
      </c>
      <c r="F347" s="6">
        <f t="shared" si="381"/>
        <v>210526.32</v>
      </c>
      <c r="G347" s="6">
        <f t="shared" si="381"/>
        <v>0</v>
      </c>
      <c r="H347" s="6">
        <f t="shared" si="381"/>
        <v>0</v>
      </c>
      <c r="I347" s="6">
        <f t="shared" si="381"/>
        <v>0</v>
      </c>
      <c r="J347" s="6">
        <f t="shared" ref="J347" si="382">SUM(J343:J346)</f>
        <v>210526.32</v>
      </c>
      <c r="K347" s="6">
        <f t="shared" si="381"/>
        <v>0</v>
      </c>
      <c r="L347" s="6">
        <f t="shared" si="381"/>
        <v>0</v>
      </c>
      <c r="M347" s="6">
        <f t="shared" ref="M347" si="383">SUM(M343:M346)</f>
        <v>0</v>
      </c>
      <c r="N347" s="6">
        <f t="shared" si="381"/>
        <v>0</v>
      </c>
      <c r="O347" s="23"/>
      <c r="P347" s="23"/>
    </row>
    <row r="348" spans="1:16" s="11" customFormat="1" ht="24" x14ac:dyDescent="0.3">
      <c r="A348" s="29" t="s">
        <v>123</v>
      </c>
      <c r="B348" s="26" t="s">
        <v>115</v>
      </c>
      <c r="C348" s="16" t="s">
        <v>25</v>
      </c>
      <c r="D348" s="1">
        <f t="shared" ref="D348:D411" si="384">SUM(J348:N348)</f>
        <v>0</v>
      </c>
      <c r="E348" s="1"/>
      <c r="F348" s="1"/>
      <c r="G348" s="1"/>
      <c r="H348" s="1"/>
      <c r="I348" s="1"/>
      <c r="J348" s="1">
        <f t="shared" ref="J348" si="385">SUM(E348:I348)</f>
        <v>0</v>
      </c>
      <c r="K348" s="1"/>
      <c r="L348" s="1"/>
      <c r="M348" s="1"/>
      <c r="N348" s="1"/>
      <c r="O348" s="22" t="s">
        <v>5</v>
      </c>
      <c r="P348" s="22">
        <v>27</v>
      </c>
    </row>
    <row r="349" spans="1:16" s="11" customFormat="1" ht="24" x14ac:dyDescent="0.3">
      <c r="A349" s="30"/>
      <c r="B349" s="26"/>
      <c r="C349" s="16" t="s">
        <v>24</v>
      </c>
      <c r="D349" s="1">
        <f t="shared" si="384"/>
        <v>4972849</v>
      </c>
      <c r="E349" s="1">
        <f>E354</f>
        <v>0</v>
      </c>
      <c r="F349" s="1">
        <f t="shared" ref="F349:N350" si="386">F354</f>
        <v>4972849</v>
      </c>
      <c r="G349" s="1">
        <f t="shared" si="386"/>
        <v>0</v>
      </c>
      <c r="H349" s="1">
        <f t="shared" si="386"/>
        <v>0</v>
      </c>
      <c r="I349" s="1">
        <f t="shared" si="386"/>
        <v>0</v>
      </c>
      <c r="J349" s="1">
        <f t="shared" si="371"/>
        <v>4972849</v>
      </c>
      <c r="K349" s="1">
        <f t="shared" si="386"/>
        <v>0</v>
      </c>
      <c r="L349" s="1">
        <f t="shared" si="386"/>
        <v>0</v>
      </c>
      <c r="M349" s="1">
        <f t="shared" ref="M349" si="387">M354</f>
        <v>0</v>
      </c>
      <c r="N349" s="1">
        <f t="shared" si="386"/>
        <v>0</v>
      </c>
      <c r="O349" s="27"/>
      <c r="P349" s="27"/>
    </row>
    <row r="350" spans="1:16" s="11" customFormat="1" ht="24" x14ac:dyDescent="0.3">
      <c r="A350" s="30"/>
      <c r="B350" s="26"/>
      <c r="C350" s="16" t="s">
        <v>146</v>
      </c>
      <c r="D350" s="1">
        <f t="shared" si="384"/>
        <v>0</v>
      </c>
      <c r="E350" s="1">
        <f>E355</f>
        <v>0</v>
      </c>
      <c r="F350" s="1">
        <f t="shared" si="386"/>
        <v>0</v>
      </c>
      <c r="G350" s="1">
        <f t="shared" si="386"/>
        <v>0</v>
      </c>
      <c r="H350" s="1">
        <f t="shared" si="386"/>
        <v>0</v>
      </c>
      <c r="I350" s="1">
        <f t="shared" si="386"/>
        <v>0</v>
      </c>
      <c r="J350" s="1">
        <f t="shared" si="371"/>
        <v>0</v>
      </c>
      <c r="K350" s="1">
        <f t="shared" si="386"/>
        <v>0</v>
      </c>
      <c r="L350" s="1">
        <f t="shared" si="386"/>
        <v>0</v>
      </c>
      <c r="M350" s="1">
        <f t="shared" ref="M350" si="388">M355</f>
        <v>0</v>
      </c>
      <c r="N350" s="1">
        <f t="shared" si="386"/>
        <v>0</v>
      </c>
      <c r="O350" s="27"/>
      <c r="P350" s="27"/>
    </row>
    <row r="351" spans="1:16" s="11" customFormat="1" ht="24" x14ac:dyDescent="0.3">
      <c r="A351" s="30"/>
      <c r="B351" s="26"/>
      <c r="C351" s="16" t="s">
        <v>23</v>
      </c>
      <c r="D351" s="1">
        <f t="shared" ref="D351:D414" si="389">SUM(J351:N351)</f>
        <v>0</v>
      </c>
      <c r="E351" s="1"/>
      <c r="F351" s="1"/>
      <c r="G351" s="1"/>
      <c r="H351" s="1"/>
      <c r="I351" s="1"/>
      <c r="J351" s="1">
        <f t="shared" si="371"/>
        <v>0</v>
      </c>
      <c r="K351" s="1"/>
      <c r="L351" s="1"/>
      <c r="M351" s="1"/>
      <c r="N351" s="1"/>
      <c r="O351" s="27"/>
      <c r="P351" s="27"/>
    </row>
    <row r="352" spans="1:16" s="11" customFormat="1" ht="13.8" x14ac:dyDescent="0.3">
      <c r="A352" s="31"/>
      <c r="B352" s="26"/>
      <c r="C352" s="8" t="s">
        <v>26</v>
      </c>
      <c r="D352" s="6">
        <f t="shared" ref="D352" si="390">SUM(D348:D351)</f>
        <v>4972849</v>
      </c>
      <c r="E352" s="6">
        <f t="shared" ref="E352:N352" si="391">SUM(E348:E351)</f>
        <v>0</v>
      </c>
      <c r="F352" s="6">
        <f t="shared" si="391"/>
        <v>4972849</v>
      </c>
      <c r="G352" s="6">
        <f t="shared" si="391"/>
        <v>0</v>
      </c>
      <c r="H352" s="6">
        <f t="shared" si="391"/>
        <v>0</v>
      </c>
      <c r="I352" s="6">
        <f t="shared" si="391"/>
        <v>0</v>
      </c>
      <c r="J352" s="6">
        <f t="shared" ref="J352" si="392">SUM(J348:J351)</f>
        <v>4972849</v>
      </c>
      <c r="K352" s="6">
        <f t="shared" si="391"/>
        <v>0</v>
      </c>
      <c r="L352" s="6">
        <f t="shared" si="391"/>
        <v>0</v>
      </c>
      <c r="M352" s="6">
        <f t="shared" ref="M352" si="393">SUM(M348:M351)</f>
        <v>0</v>
      </c>
      <c r="N352" s="6">
        <f t="shared" si="391"/>
        <v>0</v>
      </c>
      <c r="O352" s="23"/>
      <c r="P352" s="23"/>
    </row>
    <row r="353" spans="1:16" s="11" customFormat="1" ht="24" hidden="1" x14ac:dyDescent="0.3">
      <c r="A353" s="29" t="s">
        <v>124</v>
      </c>
      <c r="B353" s="26" t="s">
        <v>117</v>
      </c>
      <c r="C353" s="16" t="s">
        <v>25</v>
      </c>
      <c r="D353" s="1">
        <f t="shared" ref="D353:D416" si="394">SUM(J353:N353)</f>
        <v>0</v>
      </c>
      <c r="E353" s="1"/>
      <c r="F353" s="1"/>
      <c r="G353" s="1"/>
      <c r="H353" s="1"/>
      <c r="I353" s="1"/>
      <c r="J353" s="1">
        <f t="shared" ref="J353" si="395">SUM(E353:I353)</f>
        <v>0</v>
      </c>
      <c r="K353" s="1"/>
      <c r="L353" s="1"/>
      <c r="M353" s="1"/>
      <c r="N353" s="1"/>
      <c r="O353" s="22" t="s">
        <v>5</v>
      </c>
      <c r="P353" s="22">
        <v>27</v>
      </c>
    </row>
    <row r="354" spans="1:16" s="11" customFormat="1" ht="24" hidden="1" x14ac:dyDescent="0.3">
      <c r="A354" s="30"/>
      <c r="B354" s="26"/>
      <c r="C354" s="16" t="s">
        <v>24</v>
      </c>
      <c r="D354" s="1">
        <f t="shared" si="394"/>
        <v>4972849</v>
      </c>
      <c r="E354" s="1">
        <v>0</v>
      </c>
      <c r="F354" s="1">
        <v>4972849</v>
      </c>
      <c r="G354" s="1">
        <v>0</v>
      </c>
      <c r="H354" s="1">
        <v>0</v>
      </c>
      <c r="I354" s="1">
        <v>0</v>
      </c>
      <c r="J354" s="1">
        <f t="shared" si="371"/>
        <v>4972849</v>
      </c>
      <c r="K354" s="1">
        <v>0</v>
      </c>
      <c r="L354" s="1">
        <v>0</v>
      </c>
      <c r="M354" s="1">
        <v>0</v>
      </c>
      <c r="N354" s="1">
        <v>0</v>
      </c>
      <c r="O354" s="27"/>
      <c r="P354" s="27"/>
    </row>
    <row r="355" spans="1:16" s="11" customFormat="1" ht="24" hidden="1" x14ac:dyDescent="0.3">
      <c r="A355" s="30"/>
      <c r="B355" s="26"/>
      <c r="C355" s="16" t="s">
        <v>146</v>
      </c>
      <c r="D355" s="1">
        <f t="shared" si="394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f t="shared" si="371"/>
        <v>0</v>
      </c>
      <c r="K355" s="1">
        <v>0</v>
      </c>
      <c r="L355" s="1">
        <v>0</v>
      </c>
      <c r="M355" s="1">
        <v>0</v>
      </c>
      <c r="N355" s="1">
        <v>0</v>
      </c>
      <c r="O355" s="27"/>
      <c r="P355" s="27"/>
    </row>
    <row r="356" spans="1:16" s="11" customFormat="1" ht="24" hidden="1" x14ac:dyDescent="0.3">
      <c r="A356" s="30"/>
      <c r="B356" s="26"/>
      <c r="C356" s="16" t="s">
        <v>23</v>
      </c>
      <c r="D356" s="1">
        <f t="shared" si="389"/>
        <v>0</v>
      </c>
      <c r="E356" s="1"/>
      <c r="F356" s="1"/>
      <c r="G356" s="1"/>
      <c r="H356" s="1"/>
      <c r="I356" s="1"/>
      <c r="J356" s="1">
        <f t="shared" si="371"/>
        <v>0</v>
      </c>
      <c r="K356" s="1"/>
      <c r="L356" s="1"/>
      <c r="M356" s="1"/>
      <c r="N356" s="1"/>
      <c r="O356" s="27"/>
      <c r="P356" s="27"/>
    </row>
    <row r="357" spans="1:16" s="11" customFormat="1" ht="13.8" hidden="1" x14ac:dyDescent="0.3">
      <c r="A357" s="31"/>
      <c r="B357" s="26"/>
      <c r="C357" s="8" t="s">
        <v>26</v>
      </c>
      <c r="D357" s="6">
        <f t="shared" ref="D357" si="396">SUM(D353:D356)</f>
        <v>4972849</v>
      </c>
      <c r="E357" s="6">
        <f t="shared" ref="E357:N357" si="397">SUM(E353:E356)</f>
        <v>0</v>
      </c>
      <c r="F357" s="6">
        <f t="shared" si="397"/>
        <v>4972849</v>
      </c>
      <c r="G357" s="6">
        <f t="shared" si="397"/>
        <v>0</v>
      </c>
      <c r="H357" s="6">
        <f t="shared" si="397"/>
        <v>0</v>
      </c>
      <c r="I357" s="6">
        <f t="shared" si="397"/>
        <v>0</v>
      </c>
      <c r="J357" s="6">
        <f t="shared" ref="J357" si="398">SUM(J353:J356)</f>
        <v>4972849</v>
      </c>
      <c r="K357" s="6">
        <f t="shared" si="397"/>
        <v>0</v>
      </c>
      <c r="L357" s="6">
        <f t="shared" si="397"/>
        <v>0</v>
      </c>
      <c r="M357" s="6">
        <f t="shared" ref="M357" si="399">SUM(M353:M356)</f>
        <v>0</v>
      </c>
      <c r="N357" s="6">
        <f t="shared" si="397"/>
        <v>0</v>
      </c>
      <c r="O357" s="23"/>
      <c r="P357" s="23"/>
    </row>
    <row r="358" spans="1:16" s="11" customFormat="1" ht="24" x14ac:dyDescent="0.3">
      <c r="A358" s="29" t="s">
        <v>138</v>
      </c>
      <c r="B358" s="26" t="s">
        <v>119</v>
      </c>
      <c r="C358" s="16" t="s">
        <v>25</v>
      </c>
      <c r="D358" s="1">
        <f t="shared" ref="D358:D421" si="400">SUM(J358:N358)</f>
        <v>0</v>
      </c>
      <c r="E358" s="1"/>
      <c r="F358" s="1"/>
      <c r="G358" s="1"/>
      <c r="H358" s="1"/>
      <c r="I358" s="1"/>
      <c r="J358" s="1">
        <f t="shared" ref="J358" si="401">SUM(E358:I358)</f>
        <v>0</v>
      </c>
      <c r="K358" s="1"/>
      <c r="L358" s="1"/>
      <c r="M358" s="1"/>
      <c r="N358" s="1"/>
      <c r="O358" s="22" t="s">
        <v>5</v>
      </c>
      <c r="P358" s="22">
        <v>25</v>
      </c>
    </row>
    <row r="359" spans="1:16" s="11" customFormat="1" ht="24" x14ac:dyDescent="0.3">
      <c r="A359" s="30"/>
      <c r="B359" s="26"/>
      <c r="C359" s="16" t="s">
        <v>24</v>
      </c>
      <c r="D359" s="1">
        <f t="shared" si="400"/>
        <v>150000</v>
      </c>
      <c r="E359" s="1">
        <f>E364</f>
        <v>0</v>
      </c>
      <c r="F359" s="1">
        <f t="shared" ref="F359:N360" si="402">F364</f>
        <v>150000</v>
      </c>
      <c r="G359" s="1">
        <f t="shared" si="402"/>
        <v>0</v>
      </c>
      <c r="H359" s="1">
        <f t="shared" si="402"/>
        <v>0</v>
      </c>
      <c r="I359" s="1">
        <f t="shared" si="402"/>
        <v>0</v>
      </c>
      <c r="J359" s="1">
        <f t="shared" si="371"/>
        <v>150000</v>
      </c>
      <c r="K359" s="1">
        <f t="shared" si="402"/>
        <v>0</v>
      </c>
      <c r="L359" s="1">
        <f t="shared" si="402"/>
        <v>0</v>
      </c>
      <c r="M359" s="1">
        <f t="shared" ref="M359" si="403">M364</f>
        <v>0</v>
      </c>
      <c r="N359" s="1">
        <f t="shared" si="402"/>
        <v>0</v>
      </c>
      <c r="O359" s="27"/>
      <c r="P359" s="27"/>
    </row>
    <row r="360" spans="1:16" s="11" customFormat="1" ht="24" x14ac:dyDescent="0.3">
      <c r="A360" s="30"/>
      <c r="B360" s="26"/>
      <c r="C360" s="16" t="s">
        <v>146</v>
      </c>
      <c r="D360" s="1">
        <f t="shared" si="400"/>
        <v>0</v>
      </c>
      <c r="E360" s="1">
        <f>E365</f>
        <v>0</v>
      </c>
      <c r="F360" s="1">
        <f t="shared" si="402"/>
        <v>0</v>
      </c>
      <c r="G360" s="1">
        <f t="shared" si="402"/>
        <v>0</v>
      </c>
      <c r="H360" s="1">
        <f t="shared" si="402"/>
        <v>0</v>
      </c>
      <c r="I360" s="1">
        <f t="shared" si="402"/>
        <v>0</v>
      </c>
      <c r="J360" s="1">
        <f t="shared" si="371"/>
        <v>0</v>
      </c>
      <c r="K360" s="1">
        <f t="shared" si="402"/>
        <v>0</v>
      </c>
      <c r="L360" s="1">
        <f t="shared" si="402"/>
        <v>0</v>
      </c>
      <c r="M360" s="1">
        <f t="shared" ref="M360" si="404">M365</f>
        <v>0</v>
      </c>
      <c r="N360" s="1">
        <f t="shared" si="402"/>
        <v>0</v>
      </c>
      <c r="O360" s="27"/>
      <c r="P360" s="27"/>
    </row>
    <row r="361" spans="1:16" s="11" customFormat="1" ht="24" x14ac:dyDescent="0.3">
      <c r="A361" s="30"/>
      <c r="B361" s="26"/>
      <c r="C361" s="16" t="s">
        <v>23</v>
      </c>
      <c r="D361" s="1">
        <f t="shared" si="389"/>
        <v>0</v>
      </c>
      <c r="E361" s="1"/>
      <c r="F361" s="1"/>
      <c r="G361" s="1"/>
      <c r="H361" s="1"/>
      <c r="I361" s="1"/>
      <c r="J361" s="1">
        <f t="shared" si="371"/>
        <v>0</v>
      </c>
      <c r="K361" s="1"/>
      <c r="L361" s="1"/>
      <c r="M361" s="1"/>
      <c r="N361" s="1"/>
      <c r="O361" s="27"/>
      <c r="P361" s="27"/>
    </row>
    <row r="362" spans="1:16" s="11" customFormat="1" ht="13.8" x14ac:dyDescent="0.3">
      <c r="A362" s="31"/>
      <c r="B362" s="26"/>
      <c r="C362" s="8" t="s">
        <v>26</v>
      </c>
      <c r="D362" s="6">
        <f t="shared" ref="D362" si="405">SUM(D358:D361)</f>
        <v>150000</v>
      </c>
      <c r="E362" s="6">
        <f t="shared" ref="E362:N362" si="406">SUM(E358:E361)</f>
        <v>0</v>
      </c>
      <c r="F362" s="6">
        <f t="shared" si="406"/>
        <v>150000</v>
      </c>
      <c r="G362" s="6">
        <f t="shared" si="406"/>
        <v>0</v>
      </c>
      <c r="H362" s="6">
        <f t="shared" si="406"/>
        <v>0</v>
      </c>
      <c r="I362" s="6">
        <f t="shared" si="406"/>
        <v>0</v>
      </c>
      <c r="J362" s="6">
        <f t="shared" ref="J362" si="407">SUM(J358:J361)</f>
        <v>150000</v>
      </c>
      <c r="K362" s="6">
        <f t="shared" si="406"/>
        <v>0</v>
      </c>
      <c r="L362" s="6">
        <f t="shared" si="406"/>
        <v>0</v>
      </c>
      <c r="M362" s="6">
        <f t="shared" ref="M362" si="408">SUM(M358:M361)</f>
        <v>0</v>
      </c>
      <c r="N362" s="6">
        <f t="shared" si="406"/>
        <v>0</v>
      </c>
      <c r="O362" s="23"/>
      <c r="P362" s="23"/>
    </row>
    <row r="363" spans="1:16" s="11" customFormat="1" ht="24" hidden="1" x14ac:dyDescent="0.3">
      <c r="A363" s="29" t="s">
        <v>139</v>
      </c>
      <c r="B363" s="26" t="s">
        <v>202</v>
      </c>
      <c r="C363" s="16" t="s">
        <v>25</v>
      </c>
      <c r="D363" s="1">
        <f t="shared" ref="D363:D426" si="409">SUM(J363:N363)</f>
        <v>0</v>
      </c>
      <c r="E363" s="1"/>
      <c r="F363" s="1"/>
      <c r="G363" s="1"/>
      <c r="H363" s="1"/>
      <c r="I363" s="1"/>
      <c r="J363" s="1">
        <f t="shared" ref="J363" si="410">SUM(E363:I363)</f>
        <v>0</v>
      </c>
      <c r="K363" s="1"/>
      <c r="L363" s="1"/>
      <c r="M363" s="1"/>
      <c r="N363" s="1"/>
      <c r="O363" s="22" t="s">
        <v>5</v>
      </c>
      <c r="P363" s="22">
        <v>25</v>
      </c>
    </row>
    <row r="364" spans="1:16" s="11" customFormat="1" ht="24" hidden="1" x14ac:dyDescent="0.3">
      <c r="A364" s="30"/>
      <c r="B364" s="26"/>
      <c r="C364" s="16" t="s">
        <v>24</v>
      </c>
      <c r="D364" s="1">
        <f t="shared" si="409"/>
        <v>150000</v>
      </c>
      <c r="E364" s="1">
        <v>0</v>
      </c>
      <c r="F364" s="1">
        <v>150000</v>
      </c>
      <c r="G364" s="1">
        <v>0</v>
      </c>
      <c r="H364" s="1">
        <v>0</v>
      </c>
      <c r="I364" s="1">
        <v>0</v>
      </c>
      <c r="J364" s="1">
        <f t="shared" si="371"/>
        <v>150000</v>
      </c>
      <c r="K364" s="1">
        <v>0</v>
      </c>
      <c r="L364" s="1">
        <v>0</v>
      </c>
      <c r="M364" s="1">
        <v>0</v>
      </c>
      <c r="N364" s="1">
        <v>0</v>
      </c>
      <c r="O364" s="27"/>
      <c r="P364" s="27"/>
    </row>
    <row r="365" spans="1:16" s="11" customFormat="1" ht="24" hidden="1" x14ac:dyDescent="0.3">
      <c r="A365" s="30"/>
      <c r="B365" s="26"/>
      <c r="C365" s="16" t="s">
        <v>146</v>
      </c>
      <c r="D365" s="1">
        <f t="shared" si="409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f t="shared" si="371"/>
        <v>0</v>
      </c>
      <c r="K365" s="1">
        <v>0</v>
      </c>
      <c r="L365" s="1">
        <v>0</v>
      </c>
      <c r="M365" s="1">
        <v>0</v>
      </c>
      <c r="N365" s="1">
        <v>0</v>
      </c>
      <c r="O365" s="27"/>
      <c r="P365" s="27"/>
    </row>
    <row r="366" spans="1:16" s="11" customFormat="1" ht="24" hidden="1" x14ac:dyDescent="0.3">
      <c r="A366" s="30"/>
      <c r="B366" s="26"/>
      <c r="C366" s="16" t="s">
        <v>23</v>
      </c>
      <c r="D366" s="1">
        <f t="shared" si="389"/>
        <v>0</v>
      </c>
      <c r="E366" s="1"/>
      <c r="F366" s="1"/>
      <c r="G366" s="1"/>
      <c r="H366" s="1"/>
      <c r="I366" s="1"/>
      <c r="J366" s="1">
        <f t="shared" si="371"/>
        <v>0</v>
      </c>
      <c r="K366" s="1"/>
      <c r="L366" s="1"/>
      <c r="M366" s="1"/>
      <c r="N366" s="1"/>
      <c r="O366" s="27"/>
      <c r="P366" s="27"/>
    </row>
    <row r="367" spans="1:16" s="11" customFormat="1" ht="13.8" hidden="1" x14ac:dyDescent="0.3">
      <c r="A367" s="31"/>
      <c r="B367" s="26"/>
      <c r="C367" s="8" t="s">
        <v>26</v>
      </c>
      <c r="D367" s="6">
        <f t="shared" ref="D367" si="411">SUM(D363:D366)</f>
        <v>150000</v>
      </c>
      <c r="E367" s="6">
        <f t="shared" ref="E367:N367" si="412">SUM(E363:E366)</f>
        <v>0</v>
      </c>
      <c r="F367" s="6">
        <f t="shared" si="412"/>
        <v>150000</v>
      </c>
      <c r="G367" s="6">
        <f t="shared" si="412"/>
        <v>0</v>
      </c>
      <c r="H367" s="6">
        <f t="shared" si="412"/>
        <v>0</v>
      </c>
      <c r="I367" s="6">
        <f t="shared" si="412"/>
        <v>0</v>
      </c>
      <c r="J367" s="6">
        <f t="shared" ref="J367" si="413">SUM(J363:J366)</f>
        <v>150000</v>
      </c>
      <c r="K367" s="6">
        <f t="shared" si="412"/>
        <v>0</v>
      </c>
      <c r="L367" s="6">
        <f t="shared" si="412"/>
        <v>0</v>
      </c>
      <c r="M367" s="6">
        <f t="shared" ref="M367" si="414">SUM(M363:M366)</f>
        <v>0</v>
      </c>
      <c r="N367" s="6">
        <f t="shared" si="412"/>
        <v>0</v>
      </c>
      <c r="O367" s="23"/>
      <c r="P367" s="23"/>
    </row>
    <row r="368" spans="1:16" s="11" customFormat="1" ht="24" x14ac:dyDescent="0.3">
      <c r="A368" s="29" t="s">
        <v>158</v>
      </c>
      <c r="B368" s="32" t="s">
        <v>140</v>
      </c>
      <c r="C368" s="16" t="s">
        <v>25</v>
      </c>
      <c r="D368" s="1">
        <f t="shared" ref="D368:D431" si="415">SUM(J368:N368)</f>
        <v>0</v>
      </c>
      <c r="E368" s="1"/>
      <c r="F368" s="1"/>
      <c r="G368" s="1"/>
      <c r="H368" s="1"/>
      <c r="I368" s="1"/>
      <c r="J368" s="1">
        <f t="shared" ref="J368" si="416">SUM(E368:I368)</f>
        <v>0</v>
      </c>
      <c r="K368" s="1"/>
      <c r="L368" s="1"/>
      <c r="M368" s="1"/>
      <c r="N368" s="1"/>
      <c r="O368" s="22" t="s">
        <v>5</v>
      </c>
      <c r="P368" s="22">
        <v>25</v>
      </c>
    </row>
    <row r="369" spans="1:16" s="11" customFormat="1" ht="24" x14ac:dyDescent="0.3">
      <c r="A369" s="30"/>
      <c r="B369" s="33"/>
      <c r="C369" s="16" t="s">
        <v>24</v>
      </c>
      <c r="D369" s="1">
        <f t="shared" si="415"/>
        <v>438423.66000000003</v>
      </c>
      <c r="E369" s="1">
        <f>E374</f>
        <v>0</v>
      </c>
      <c r="F369" s="1">
        <f t="shared" ref="F369:N370" si="417">F374</f>
        <v>0</v>
      </c>
      <c r="G369" s="1">
        <f t="shared" si="417"/>
        <v>118441</v>
      </c>
      <c r="H369" s="1">
        <f t="shared" si="417"/>
        <v>146869</v>
      </c>
      <c r="I369" s="1">
        <f t="shared" si="417"/>
        <v>94064</v>
      </c>
      <c r="J369" s="1">
        <f t="shared" si="371"/>
        <v>359374</v>
      </c>
      <c r="K369" s="1">
        <f t="shared" si="417"/>
        <v>79049.66</v>
      </c>
      <c r="L369" s="1">
        <f t="shared" si="417"/>
        <v>0</v>
      </c>
      <c r="M369" s="1">
        <f t="shared" ref="M369" si="418">M374</f>
        <v>0</v>
      </c>
      <c r="N369" s="1">
        <f t="shared" si="417"/>
        <v>0</v>
      </c>
      <c r="O369" s="27"/>
      <c r="P369" s="27"/>
    </row>
    <row r="370" spans="1:16" s="11" customFormat="1" ht="24" x14ac:dyDescent="0.3">
      <c r="A370" s="30"/>
      <c r="B370" s="33"/>
      <c r="C370" s="16" t="s">
        <v>146</v>
      </c>
      <c r="D370" s="1">
        <f t="shared" si="415"/>
        <v>66233.739999999991</v>
      </c>
      <c r="E370" s="1">
        <f>E375</f>
        <v>0</v>
      </c>
      <c r="F370" s="1">
        <f t="shared" si="417"/>
        <v>0</v>
      </c>
      <c r="G370" s="1">
        <f t="shared" si="417"/>
        <v>6233.74</v>
      </c>
      <c r="H370" s="1">
        <f t="shared" si="417"/>
        <v>15000</v>
      </c>
      <c r="I370" s="1">
        <f t="shared" si="417"/>
        <v>15000</v>
      </c>
      <c r="J370" s="1">
        <f t="shared" si="371"/>
        <v>36233.74</v>
      </c>
      <c r="K370" s="1">
        <f t="shared" si="417"/>
        <v>15000</v>
      </c>
      <c r="L370" s="1">
        <f t="shared" si="417"/>
        <v>15000</v>
      </c>
      <c r="M370" s="1">
        <f t="shared" ref="M370" si="419">M375</f>
        <v>0</v>
      </c>
      <c r="N370" s="1">
        <f t="shared" si="417"/>
        <v>0</v>
      </c>
      <c r="O370" s="27"/>
      <c r="P370" s="27"/>
    </row>
    <row r="371" spans="1:16" s="11" customFormat="1" ht="24" x14ac:dyDescent="0.3">
      <c r="A371" s="30"/>
      <c r="B371" s="33"/>
      <c r="C371" s="16" t="s">
        <v>23</v>
      </c>
      <c r="D371" s="1">
        <f t="shared" si="389"/>
        <v>0</v>
      </c>
      <c r="E371" s="1"/>
      <c r="F371" s="1"/>
      <c r="G371" s="1"/>
      <c r="H371" s="1"/>
      <c r="I371" s="1"/>
      <c r="J371" s="1">
        <f t="shared" si="371"/>
        <v>0</v>
      </c>
      <c r="K371" s="1"/>
      <c r="L371" s="1"/>
      <c r="M371" s="1"/>
      <c r="N371" s="1"/>
      <c r="O371" s="27"/>
      <c r="P371" s="27"/>
    </row>
    <row r="372" spans="1:16" s="11" customFormat="1" ht="13.8" x14ac:dyDescent="0.3">
      <c r="A372" s="31"/>
      <c r="B372" s="34"/>
      <c r="C372" s="8" t="s">
        <v>26</v>
      </c>
      <c r="D372" s="6">
        <f t="shared" ref="D372" si="420">SUM(D368:D371)</f>
        <v>504657.4</v>
      </c>
      <c r="E372" s="6">
        <f t="shared" ref="E372:N372" si="421">SUM(E368:E371)</f>
        <v>0</v>
      </c>
      <c r="F372" s="6">
        <f t="shared" si="421"/>
        <v>0</v>
      </c>
      <c r="G372" s="6">
        <f t="shared" si="421"/>
        <v>124674.74</v>
      </c>
      <c r="H372" s="6">
        <f t="shared" si="421"/>
        <v>161869</v>
      </c>
      <c r="I372" s="6">
        <f t="shared" si="421"/>
        <v>109064</v>
      </c>
      <c r="J372" s="6">
        <f t="shared" ref="J372" si="422">SUM(J368:J371)</f>
        <v>395607.74</v>
      </c>
      <c r="K372" s="6">
        <f t="shared" si="421"/>
        <v>94049.66</v>
      </c>
      <c r="L372" s="6">
        <f t="shared" si="421"/>
        <v>15000</v>
      </c>
      <c r="M372" s="6">
        <f t="shared" ref="M372" si="423">SUM(M368:M371)</f>
        <v>0</v>
      </c>
      <c r="N372" s="6">
        <f t="shared" si="421"/>
        <v>0</v>
      </c>
      <c r="O372" s="23"/>
      <c r="P372" s="23"/>
    </row>
    <row r="373" spans="1:16" s="11" customFormat="1" ht="24" x14ac:dyDescent="0.3">
      <c r="A373" s="29" t="s">
        <v>160</v>
      </c>
      <c r="B373" s="32" t="s">
        <v>202</v>
      </c>
      <c r="C373" s="16" t="s">
        <v>25</v>
      </c>
      <c r="D373" s="1">
        <f t="shared" ref="D373:D436" si="424">SUM(J373:N373)</f>
        <v>0</v>
      </c>
      <c r="E373" s="1"/>
      <c r="F373" s="1"/>
      <c r="G373" s="1"/>
      <c r="H373" s="1"/>
      <c r="I373" s="1"/>
      <c r="J373" s="1">
        <f t="shared" ref="J373" si="425">SUM(E373:I373)</f>
        <v>0</v>
      </c>
      <c r="K373" s="1"/>
      <c r="L373" s="1"/>
      <c r="M373" s="1"/>
      <c r="N373" s="1"/>
      <c r="O373" s="22" t="s">
        <v>5</v>
      </c>
      <c r="P373" s="22">
        <v>25</v>
      </c>
    </row>
    <row r="374" spans="1:16" s="11" customFormat="1" ht="24" x14ac:dyDescent="0.3">
      <c r="A374" s="30"/>
      <c r="B374" s="33"/>
      <c r="C374" s="16" t="s">
        <v>24</v>
      </c>
      <c r="D374" s="1">
        <f t="shared" si="424"/>
        <v>438423.66000000003</v>
      </c>
      <c r="E374" s="1">
        <v>0</v>
      </c>
      <c r="F374" s="1">
        <v>0</v>
      </c>
      <c r="G374" s="1">
        <v>118441</v>
      </c>
      <c r="H374" s="1">
        <v>146869</v>
      </c>
      <c r="I374" s="1">
        <v>94064</v>
      </c>
      <c r="J374" s="1">
        <f t="shared" si="371"/>
        <v>359374</v>
      </c>
      <c r="K374" s="1">
        <v>79049.66</v>
      </c>
      <c r="L374" s="1">
        <v>0</v>
      </c>
      <c r="M374" s="1">
        <v>0</v>
      </c>
      <c r="N374" s="1">
        <v>0</v>
      </c>
      <c r="O374" s="27"/>
      <c r="P374" s="27"/>
    </row>
    <row r="375" spans="1:16" s="11" customFormat="1" ht="24" x14ac:dyDescent="0.3">
      <c r="A375" s="30"/>
      <c r="B375" s="33"/>
      <c r="C375" s="16" t="s">
        <v>146</v>
      </c>
      <c r="D375" s="1">
        <f t="shared" si="424"/>
        <v>66233.739999999991</v>
      </c>
      <c r="E375" s="1">
        <v>0</v>
      </c>
      <c r="F375" s="1">
        <v>0</v>
      </c>
      <c r="G375" s="1">
        <v>6233.74</v>
      </c>
      <c r="H375" s="1">
        <v>15000</v>
      </c>
      <c r="I375" s="1">
        <v>15000</v>
      </c>
      <c r="J375" s="1">
        <f t="shared" si="371"/>
        <v>36233.74</v>
      </c>
      <c r="K375" s="1">
        <v>15000</v>
      </c>
      <c r="L375" s="1">
        <v>15000</v>
      </c>
      <c r="M375" s="1">
        <v>0</v>
      </c>
      <c r="N375" s="1">
        <v>0</v>
      </c>
      <c r="O375" s="27"/>
      <c r="P375" s="27"/>
    </row>
    <row r="376" spans="1:16" s="11" customFormat="1" ht="24" x14ac:dyDescent="0.3">
      <c r="A376" s="30"/>
      <c r="B376" s="33"/>
      <c r="C376" s="16" t="s">
        <v>23</v>
      </c>
      <c r="D376" s="1">
        <f t="shared" si="389"/>
        <v>0</v>
      </c>
      <c r="E376" s="1"/>
      <c r="F376" s="1"/>
      <c r="G376" s="1"/>
      <c r="H376" s="1"/>
      <c r="I376" s="1"/>
      <c r="J376" s="1">
        <f t="shared" si="371"/>
        <v>0</v>
      </c>
      <c r="K376" s="1"/>
      <c r="L376" s="1"/>
      <c r="M376" s="1"/>
      <c r="N376" s="1"/>
      <c r="O376" s="27"/>
      <c r="P376" s="27"/>
    </row>
    <row r="377" spans="1:16" s="11" customFormat="1" ht="13.8" x14ac:dyDescent="0.3">
      <c r="A377" s="31"/>
      <c r="B377" s="34"/>
      <c r="C377" s="8" t="s">
        <v>26</v>
      </c>
      <c r="D377" s="6">
        <f t="shared" ref="D377" si="426">SUM(D373:D376)</f>
        <v>504657.4</v>
      </c>
      <c r="E377" s="6">
        <f t="shared" ref="E377:N377" si="427">SUM(E373:E376)</f>
        <v>0</v>
      </c>
      <c r="F377" s="6">
        <f t="shared" si="427"/>
        <v>0</v>
      </c>
      <c r="G377" s="6">
        <f t="shared" si="427"/>
        <v>124674.74</v>
      </c>
      <c r="H377" s="6">
        <f t="shared" si="427"/>
        <v>161869</v>
      </c>
      <c r="I377" s="6">
        <f t="shared" si="427"/>
        <v>109064</v>
      </c>
      <c r="J377" s="6">
        <f t="shared" ref="J377" si="428">SUM(J373:J376)</f>
        <v>395607.74</v>
      </c>
      <c r="K377" s="6">
        <f t="shared" si="427"/>
        <v>94049.66</v>
      </c>
      <c r="L377" s="6">
        <f t="shared" si="427"/>
        <v>15000</v>
      </c>
      <c r="M377" s="6">
        <f t="shared" ref="M377" si="429">SUM(M373:M376)</f>
        <v>0</v>
      </c>
      <c r="N377" s="6">
        <f t="shared" si="427"/>
        <v>0</v>
      </c>
      <c r="O377" s="23"/>
      <c r="P377" s="23"/>
    </row>
    <row r="378" spans="1:16" s="11" customFormat="1" ht="24" x14ac:dyDescent="0.3">
      <c r="A378" s="25" t="s">
        <v>10</v>
      </c>
      <c r="B378" s="28" t="s">
        <v>29</v>
      </c>
      <c r="C378" s="16" t="s">
        <v>25</v>
      </c>
      <c r="D378" s="1">
        <f t="shared" ref="D378:D441" si="430">SUM(J378:N378)</f>
        <v>0</v>
      </c>
      <c r="E378" s="1"/>
      <c r="F378" s="1"/>
      <c r="G378" s="1"/>
      <c r="H378" s="1"/>
      <c r="I378" s="1"/>
      <c r="J378" s="1">
        <f t="shared" ref="J378" si="431">SUM(E378:I378)</f>
        <v>0</v>
      </c>
      <c r="K378" s="1"/>
      <c r="L378" s="1"/>
      <c r="M378" s="1"/>
      <c r="N378" s="1"/>
      <c r="O378" s="22" t="s">
        <v>6</v>
      </c>
      <c r="P378" s="22">
        <v>28</v>
      </c>
    </row>
    <row r="379" spans="1:16" s="11" customFormat="1" ht="24" x14ac:dyDescent="0.3">
      <c r="A379" s="25"/>
      <c r="B379" s="28"/>
      <c r="C379" s="16" t="s">
        <v>24</v>
      </c>
      <c r="D379" s="1">
        <f t="shared" si="430"/>
        <v>123120.47</v>
      </c>
      <c r="E379" s="1">
        <v>0</v>
      </c>
      <c r="F379" s="1">
        <v>83738.78</v>
      </c>
      <c r="G379" s="1">
        <v>0</v>
      </c>
      <c r="H379" s="1">
        <v>0</v>
      </c>
      <c r="I379" s="1">
        <v>39381.69</v>
      </c>
      <c r="J379" s="1">
        <f t="shared" si="371"/>
        <v>123120.47</v>
      </c>
      <c r="K379" s="1">
        <v>0</v>
      </c>
      <c r="L379" s="1">
        <v>0</v>
      </c>
      <c r="M379" s="1">
        <v>0</v>
      </c>
      <c r="N379" s="1">
        <v>0</v>
      </c>
      <c r="O379" s="27"/>
      <c r="P379" s="27"/>
    </row>
    <row r="380" spans="1:16" s="11" customFormat="1" ht="24" x14ac:dyDescent="0.3">
      <c r="A380" s="25"/>
      <c r="B380" s="28"/>
      <c r="C380" s="16" t="s">
        <v>146</v>
      </c>
      <c r="D380" s="1">
        <f t="shared" si="430"/>
        <v>31209127.560000002</v>
      </c>
      <c r="E380" s="1">
        <v>2651200</v>
      </c>
      <c r="F380" s="1">
        <f>2802724+5330.41</f>
        <v>2808054.41</v>
      </c>
      <c r="G380" s="1">
        <v>2894329</v>
      </c>
      <c r="H380" s="1">
        <v>2981345.15</v>
      </c>
      <c r="I380" s="1">
        <v>3193746</v>
      </c>
      <c r="J380" s="1">
        <f t="shared" si="371"/>
        <v>14528674.560000001</v>
      </c>
      <c r="K380" s="1">
        <v>3892449</v>
      </c>
      <c r="L380" s="1">
        <v>4262668</v>
      </c>
      <c r="M380" s="1">
        <v>4262668</v>
      </c>
      <c r="N380" s="1">
        <v>4262668</v>
      </c>
      <c r="O380" s="27"/>
      <c r="P380" s="27"/>
    </row>
    <row r="381" spans="1:16" s="11" customFormat="1" ht="24" x14ac:dyDescent="0.3">
      <c r="A381" s="25"/>
      <c r="B381" s="28"/>
      <c r="C381" s="16" t="s">
        <v>23</v>
      </c>
      <c r="D381" s="1">
        <f t="shared" si="389"/>
        <v>0</v>
      </c>
      <c r="E381" s="1"/>
      <c r="F381" s="1"/>
      <c r="G381" s="1"/>
      <c r="H381" s="1"/>
      <c r="I381" s="1"/>
      <c r="J381" s="1">
        <f t="shared" si="371"/>
        <v>0</v>
      </c>
      <c r="K381" s="1"/>
      <c r="L381" s="1"/>
      <c r="M381" s="1"/>
      <c r="N381" s="1"/>
      <c r="O381" s="27"/>
      <c r="P381" s="27"/>
    </row>
    <row r="382" spans="1:16" s="11" customFormat="1" ht="13.8" x14ac:dyDescent="0.3">
      <c r="A382" s="25"/>
      <c r="B382" s="28"/>
      <c r="C382" s="8" t="s">
        <v>26</v>
      </c>
      <c r="D382" s="6">
        <f t="shared" ref="D382" si="432">SUM(D378:D381)</f>
        <v>31332248.030000001</v>
      </c>
      <c r="E382" s="6">
        <f t="shared" ref="E382:N382" si="433">SUM(E378:E381)</f>
        <v>2651200</v>
      </c>
      <c r="F382" s="6">
        <f t="shared" si="433"/>
        <v>2891793.19</v>
      </c>
      <c r="G382" s="6">
        <f t="shared" si="433"/>
        <v>2894329</v>
      </c>
      <c r="H382" s="6">
        <f t="shared" si="433"/>
        <v>2981345.15</v>
      </c>
      <c r="I382" s="6">
        <f t="shared" si="433"/>
        <v>3233127.69</v>
      </c>
      <c r="J382" s="6">
        <f t="shared" ref="J382" si="434">SUM(J378:J381)</f>
        <v>14651795.030000001</v>
      </c>
      <c r="K382" s="6">
        <f t="shared" si="433"/>
        <v>3892449</v>
      </c>
      <c r="L382" s="6">
        <f t="shared" si="433"/>
        <v>4262668</v>
      </c>
      <c r="M382" s="6">
        <f t="shared" si="433"/>
        <v>4262668</v>
      </c>
      <c r="N382" s="6">
        <f t="shared" si="433"/>
        <v>4262668</v>
      </c>
      <c r="O382" s="23"/>
      <c r="P382" s="23"/>
    </row>
    <row r="383" spans="1:16" s="11" customFormat="1" ht="24" x14ac:dyDescent="0.3">
      <c r="A383" s="29" t="s">
        <v>11</v>
      </c>
      <c r="B383" s="28" t="s">
        <v>12</v>
      </c>
      <c r="C383" s="16" t="s">
        <v>25</v>
      </c>
      <c r="D383" s="1">
        <f t="shared" ref="D383:D446" si="435">SUM(J383:N383)</f>
        <v>0</v>
      </c>
      <c r="E383" s="1"/>
      <c r="F383" s="1"/>
      <c r="G383" s="1"/>
      <c r="H383" s="1"/>
      <c r="I383" s="1"/>
      <c r="J383" s="1">
        <f t="shared" ref="J383" si="436">SUM(E383:I383)</f>
        <v>0</v>
      </c>
      <c r="K383" s="1"/>
      <c r="L383" s="1"/>
      <c r="M383" s="1"/>
      <c r="N383" s="1"/>
      <c r="O383" s="22" t="s">
        <v>6</v>
      </c>
      <c r="P383" s="22" t="s">
        <v>261</v>
      </c>
    </row>
    <row r="384" spans="1:16" s="11" customFormat="1" ht="24" x14ac:dyDescent="0.3">
      <c r="A384" s="30"/>
      <c r="B384" s="28"/>
      <c r="C384" s="16" t="s">
        <v>24</v>
      </c>
      <c r="D384" s="1">
        <f t="shared" si="435"/>
        <v>206514.83</v>
      </c>
      <c r="E384" s="1">
        <v>0</v>
      </c>
      <c r="F384" s="1">
        <v>0</v>
      </c>
      <c r="G384" s="1">
        <v>0</v>
      </c>
      <c r="H384" s="1">
        <v>0</v>
      </c>
      <c r="I384" s="1">
        <v>206514.83</v>
      </c>
      <c r="J384" s="1">
        <f t="shared" si="371"/>
        <v>206514.83</v>
      </c>
      <c r="K384" s="1">
        <v>0</v>
      </c>
      <c r="L384" s="1">
        <v>0</v>
      </c>
      <c r="M384" s="1">
        <v>0</v>
      </c>
      <c r="N384" s="1">
        <v>0</v>
      </c>
      <c r="O384" s="27"/>
      <c r="P384" s="27"/>
    </row>
    <row r="385" spans="1:16" s="11" customFormat="1" ht="24" x14ac:dyDescent="0.3">
      <c r="A385" s="30"/>
      <c r="B385" s="28"/>
      <c r="C385" s="16" t="s">
        <v>146</v>
      </c>
      <c r="D385" s="1">
        <f t="shared" si="435"/>
        <v>310480849.16999996</v>
      </c>
      <c r="E385" s="1">
        <v>23165928.800000001</v>
      </c>
      <c r="F385" s="1">
        <f>24964711+245869+43000+180244.98</f>
        <v>25433824.98</v>
      </c>
      <c r="G385" s="1">
        <v>26539057</v>
      </c>
      <c r="H385" s="1">
        <v>33213064.82</v>
      </c>
      <c r="I385" s="1">
        <f>33029622.22+250000</f>
        <v>33279622.219999999</v>
      </c>
      <c r="J385" s="1">
        <f t="shared" si="371"/>
        <v>141631497.81999999</v>
      </c>
      <c r="K385" s="1">
        <v>41292947.350000001</v>
      </c>
      <c r="L385" s="1">
        <v>42685468</v>
      </c>
      <c r="M385" s="1">
        <v>42435468</v>
      </c>
      <c r="N385" s="1">
        <v>42435468</v>
      </c>
      <c r="O385" s="27"/>
      <c r="P385" s="27"/>
    </row>
    <row r="386" spans="1:16" s="11" customFormat="1" ht="24" x14ac:dyDescent="0.3">
      <c r="A386" s="30"/>
      <c r="B386" s="28"/>
      <c r="C386" s="16" t="s">
        <v>23</v>
      </c>
      <c r="D386" s="1">
        <f t="shared" si="389"/>
        <v>0</v>
      </c>
      <c r="E386" s="1"/>
      <c r="F386" s="1"/>
      <c r="G386" s="1"/>
      <c r="H386" s="1"/>
      <c r="I386" s="1"/>
      <c r="J386" s="1">
        <f t="shared" si="371"/>
        <v>0</v>
      </c>
      <c r="K386" s="1"/>
      <c r="L386" s="1"/>
      <c r="M386" s="1"/>
      <c r="N386" s="1"/>
      <c r="O386" s="27"/>
      <c r="P386" s="27"/>
    </row>
    <row r="387" spans="1:16" s="11" customFormat="1" ht="13.8" x14ac:dyDescent="0.3">
      <c r="A387" s="31"/>
      <c r="B387" s="28"/>
      <c r="C387" s="8" t="s">
        <v>26</v>
      </c>
      <c r="D387" s="6">
        <f t="shared" ref="D387" si="437">SUM(D383:D386)</f>
        <v>310687363.99999994</v>
      </c>
      <c r="E387" s="6">
        <f t="shared" ref="E387:N387" si="438">SUM(E383:E386)</f>
        <v>23165928.800000001</v>
      </c>
      <c r="F387" s="6">
        <f t="shared" si="438"/>
        <v>25433824.98</v>
      </c>
      <c r="G387" s="6">
        <f t="shared" si="438"/>
        <v>26539057</v>
      </c>
      <c r="H387" s="6">
        <f t="shared" si="438"/>
        <v>33213064.82</v>
      </c>
      <c r="I387" s="6">
        <f t="shared" si="438"/>
        <v>33486137.049999997</v>
      </c>
      <c r="J387" s="6">
        <f t="shared" ref="J387" si="439">SUM(J383:J386)</f>
        <v>141838012.65000001</v>
      </c>
      <c r="K387" s="6">
        <f t="shared" si="438"/>
        <v>41292947.350000001</v>
      </c>
      <c r="L387" s="6">
        <f t="shared" si="438"/>
        <v>42685468</v>
      </c>
      <c r="M387" s="6">
        <f t="shared" si="438"/>
        <v>42435468</v>
      </c>
      <c r="N387" s="6">
        <f t="shared" si="438"/>
        <v>42435468</v>
      </c>
      <c r="O387" s="23"/>
      <c r="P387" s="23"/>
    </row>
    <row r="388" spans="1:16" s="11" customFormat="1" ht="24" x14ac:dyDescent="0.3">
      <c r="A388" s="29" t="s">
        <v>13</v>
      </c>
      <c r="B388" s="28" t="s">
        <v>14</v>
      </c>
      <c r="C388" s="16" t="s">
        <v>25</v>
      </c>
      <c r="D388" s="1">
        <f t="shared" ref="D388:D451" si="440">SUM(J388:N388)</f>
        <v>0</v>
      </c>
      <c r="E388" s="1"/>
      <c r="F388" s="1"/>
      <c r="G388" s="1"/>
      <c r="H388" s="1"/>
      <c r="I388" s="1"/>
      <c r="J388" s="1">
        <f t="shared" ref="J388" si="441">SUM(E388:I388)</f>
        <v>0</v>
      </c>
      <c r="K388" s="1"/>
      <c r="L388" s="1"/>
      <c r="M388" s="1"/>
      <c r="N388" s="1"/>
      <c r="O388" s="22" t="s">
        <v>5</v>
      </c>
      <c r="P388" s="22">
        <v>32</v>
      </c>
    </row>
    <row r="389" spans="1:16" s="11" customFormat="1" ht="24" x14ac:dyDescent="0.3">
      <c r="A389" s="30"/>
      <c r="B389" s="28"/>
      <c r="C389" s="16" t="s">
        <v>24</v>
      </c>
      <c r="D389" s="1">
        <f t="shared" si="440"/>
        <v>50926400</v>
      </c>
      <c r="E389" s="1">
        <v>5288900</v>
      </c>
      <c r="F389" s="1">
        <f>5892000-101700</f>
        <v>5790300</v>
      </c>
      <c r="G389" s="1">
        <v>5937600</v>
      </c>
      <c r="H389" s="1">
        <v>5828400</v>
      </c>
      <c r="I389" s="1">
        <v>5862000</v>
      </c>
      <c r="J389" s="1">
        <f t="shared" si="371"/>
        <v>28707200</v>
      </c>
      <c r="K389" s="1">
        <v>5713200</v>
      </c>
      <c r="L389" s="1">
        <v>5502000</v>
      </c>
      <c r="M389" s="1">
        <v>5502000</v>
      </c>
      <c r="N389" s="1">
        <v>5502000</v>
      </c>
      <c r="O389" s="27"/>
      <c r="P389" s="27"/>
    </row>
    <row r="390" spans="1:16" s="11" customFormat="1" ht="24" x14ac:dyDescent="0.3">
      <c r="A390" s="30"/>
      <c r="B390" s="28"/>
      <c r="C390" s="16" t="s">
        <v>146</v>
      </c>
      <c r="D390" s="1">
        <f t="shared" si="440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f t="shared" si="371"/>
        <v>0</v>
      </c>
      <c r="K390" s="1">
        <v>0</v>
      </c>
      <c r="L390" s="1">
        <v>0</v>
      </c>
      <c r="M390" s="1">
        <v>0</v>
      </c>
      <c r="N390" s="1">
        <v>0</v>
      </c>
      <c r="O390" s="27"/>
      <c r="P390" s="27"/>
    </row>
    <row r="391" spans="1:16" s="11" customFormat="1" ht="24" x14ac:dyDescent="0.3">
      <c r="A391" s="30"/>
      <c r="B391" s="28"/>
      <c r="C391" s="16" t="s">
        <v>23</v>
      </c>
      <c r="D391" s="1">
        <f t="shared" si="389"/>
        <v>0</v>
      </c>
      <c r="E391" s="1"/>
      <c r="F391" s="1"/>
      <c r="G391" s="1"/>
      <c r="H391" s="1"/>
      <c r="I391" s="1"/>
      <c r="J391" s="1">
        <f t="shared" si="371"/>
        <v>0</v>
      </c>
      <c r="K391" s="1"/>
      <c r="L391" s="1"/>
      <c r="M391" s="1"/>
      <c r="N391" s="1"/>
      <c r="O391" s="27"/>
      <c r="P391" s="27"/>
    </row>
    <row r="392" spans="1:16" s="11" customFormat="1" ht="13.8" x14ac:dyDescent="0.3">
      <c r="A392" s="31"/>
      <c r="B392" s="28"/>
      <c r="C392" s="8" t="s">
        <v>26</v>
      </c>
      <c r="D392" s="6">
        <f t="shared" ref="D392" si="442">SUM(D388:D391)</f>
        <v>50926400</v>
      </c>
      <c r="E392" s="6">
        <f t="shared" ref="E392:N392" si="443">SUM(E388:E391)</f>
        <v>5288900</v>
      </c>
      <c r="F392" s="6">
        <f t="shared" si="443"/>
        <v>5790300</v>
      </c>
      <c r="G392" s="6">
        <f t="shared" si="443"/>
        <v>5937600</v>
      </c>
      <c r="H392" s="6">
        <f t="shared" si="443"/>
        <v>5828400</v>
      </c>
      <c r="I392" s="6">
        <f t="shared" si="443"/>
        <v>5862000</v>
      </c>
      <c r="J392" s="6">
        <f t="shared" ref="J392" si="444">SUM(J388:J391)</f>
        <v>28707200</v>
      </c>
      <c r="K392" s="6">
        <f t="shared" si="443"/>
        <v>5713200</v>
      </c>
      <c r="L392" s="6">
        <f t="shared" si="443"/>
        <v>5502000</v>
      </c>
      <c r="M392" s="6">
        <f t="shared" si="443"/>
        <v>5502000</v>
      </c>
      <c r="N392" s="6">
        <f t="shared" si="443"/>
        <v>5502000</v>
      </c>
      <c r="O392" s="23"/>
      <c r="P392" s="23"/>
    </row>
    <row r="393" spans="1:16" s="11" customFormat="1" ht="24" x14ac:dyDescent="0.3">
      <c r="A393" s="29" t="s">
        <v>15</v>
      </c>
      <c r="B393" s="28" t="s">
        <v>16</v>
      </c>
      <c r="C393" s="16" t="s">
        <v>25</v>
      </c>
      <c r="D393" s="1">
        <f t="shared" ref="D393:D456" si="445">SUM(J393:N393)</f>
        <v>0</v>
      </c>
      <c r="E393" s="1"/>
      <c r="F393" s="1"/>
      <c r="G393" s="1"/>
      <c r="H393" s="1"/>
      <c r="I393" s="1"/>
      <c r="J393" s="1">
        <f t="shared" ref="J393" si="446">SUM(E393:I393)</f>
        <v>0</v>
      </c>
      <c r="K393" s="1"/>
      <c r="L393" s="1"/>
      <c r="M393" s="1"/>
      <c r="N393" s="1"/>
      <c r="O393" s="22" t="s">
        <v>5</v>
      </c>
      <c r="P393" s="22">
        <v>33</v>
      </c>
    </row>
    <row r="394" spans="1:16" s="11" customFormat="1" ht="24" x14ac:dyDescent="0.3">
      <c r="A394" s="30"/>
      <c r="B394" s="28"/>
      <c r="C394" s="16" t="s">
        <v>24</v>
      </c>
      <c r="D394" s="1">
        <f t="shared" si="445"/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f t="shared" si="371"/>
        <v>0</v>
      </c>
      <c r="K394" s="1">
        <v>0</v>
      </c>
      <c r="L394" s="1">
        <v>0</v>
      </c>
      <c r="M394" s="1">
        <v>0</v>
      </c>
      <c r="N394" s="1">
        <v>0</v>
      </c>
      <c r="O394" s="27"/>
      <c r="P394" s="27"/>
    </row>
    <row r="395" spans="1:16" s="11" customFormat="1" ht="24" x14ac:dyDescent="0.3">
      <c r="A395" s="30"/>
      <c r="B395" s="28"/>
      <c r="C395" s="16" t="s">
        <v>146</v>
      </c>
      <c r="D395" s="1">
        <f t="shared" si="445"/>
        <v>867544</v>
      </c>
      <c r="E395" s="1">
        <v>27342</v>
      </c>
      <c r="F395" s="1">
        <v>52783</v>
      </c>
      <c r="G395" s="1">
        <v>52783</v>
      </c>
      <c r="H395" s="1">
        <v>101639</v>
      </c>
      <c r="I395" s="1">
        <v>101639</v>
      </c>
      <c r="J395" s="1">
        <f t="shared" si="371"/>
        <v>336186</v>
      </c>
      <c r="K395" s="1">
        <v>136930</v>
      </c>
      <c r="L395" s="1">
        <v>131476</v>
      </c>
      <c r="M395" s="1">
        <v>131476</v>
      </c>
      <c r="N395" s="1">
        <v>131476</v>
      </c>
      <c r="O395" s="27"/>
      <c r="P395" s="27"/>
    </row>
    <row r="396" spans="1:16" s="11" customFormat="1" ht="24" x14ac:dyDescent="0.3">
      <c r="A396" s="30"/>
      <c r="B396" s="28"/>
      <c r="C396" s="16" t="s">
        <v>23</v>
      </c>
      <c r="D396" s="1">
        <f t="shared" si="389"/>
        <v>0</v>
      </c>
      <c r="E396" s="1"/>
      <c r="F396" s="1"/>
      <c r="G396" s="1"/>
      <c r="H396" s="1"/>
      <c r="I396" s="1"/>
      <c r="J396" s="1">
        <f t="shared" si="371"/>
        <v>0</v>
      </c>
      <c r="K396" s="1"/>
      <c r="L396" s="1"/>
      <c r="M396" s="1"/>
      <c r="N396" s="1"/>
      <c r="O396" s="27"/>
      <c r="P396" s="27"/>
    </row>
    <row r="397" spans="1:16" s="11" customFormat="1" ht="13.8" x14ac:dyDescent="0.3">
      <c r="A397" s="31"/>
      <c r="B397" s="28"/>
      <c r="C397" s="8" t="s">
        <v>26</v>
      </c>
      <c r="D397" s="6">
        <f t="shared" ref="D397" si="447">SUM(D393:D396)</f>
        <v>867544</v>
      </c>
      <c r="E397" s="6">
        <f t="shared" ref="E397:N397" si="448">SUM(E393:E396)</f>
        <v>27342</v>
      </c>
      <c r="F397" s="6">
        <f t="shared" si="448"/>
        <v>52783</v>
      </c>
      <c r="G397" s="6">
        <f t="shared" si="448"/>
        <v>52783</v>
      </c>
      <c r="H397" s="6">
        <f t="shared" si="448"/>
        <v>101639</v>
      </c>
      <c r="I397" s="6">
        <f t="shared" si="448"/>
        <v>101639</v>
      </c>
      <c r="J397" s="6">
        <f t="shared" ref="J397" si="449">SUM(J393:J396)</f>
        <v>336186</v>
      </c>
      <c r="K397" s="6">
        <f t="shared" si="448"/>
        <v>136930</v>
      </c>
      <c r="L397" s="6">
        <f t="shared" si="448"/>
        <v>131476</v>
      </c>
      <c r="M397" s="6">
        <f t="shared" si="448"/>
        <v>131476</v>
      </c>
      <c r="N397" s="6">
        <f t="shared" si="448"/>
        <v>131476</v>
      </c>
      <c r="O397" s="23"/>
      <c r="P397" s="23"/>
    </row>
    <row r="398" spans="1:16" s="11" customFormat="1" ht="24" x14ac:dyDescent="0.3">
      <c r="A398" s="29" t="s">
        <v>17</v>
      </c>
      <c r="B398" s="28" t="s">
        <v>148</v>
      </c>
      <c r="C398" s="16" t="s">
        <v>25</v>
      </c>
      <c r="D398" s="1">
        <f t="shared" ref="D398:D461" si="450">SUM(J398:N398)</f>
        <v>0</v>
      </c>
      <c r="E398" s="1"/>
      <c r="F398" s="1"/>
      <c r="G398" s="1"/>
      <c r="H398" s="1"/>
      <c r="I398" s="1"/>
      <c r="J398" s="1">
        <f t="shared" ref="J398" si="451">SUM(E398:I398)</f>
        <v>0</v>
      </c>
      <c r="K398" s="1"/>
      <c r="L398" s="1"/>
      <c r="M398" s="1"/>
      <c r="N398" s="1"/>
      <c r="O398" s="22" t="s">
        <v>5</v>
      </c>
      <c r="P398" s="22" t="s">
        <v>262</v>
      </c>
    </row>
    <row r="399" spans="1:16" s="11" customFormat="1" ht="24" x14ac:dyDescent="0.3">
      <c r="A399" s="30"/>
      <c r="B399" s="28"/>
      <c r="C399" s="16" t="s">
        <v>24</v>
      </c>
      <c r="D399" s="1">
        <f t="shared" si="450"/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f t="shared" si="371"/>
        <v>0</v>
      </c>
      <c r="K399" s="1">
        <v>0</v>
      </c>
      <c r="L399" s="1">
        <v>0</v>
      </c>
      <c r="M399" s="1">
        <v>0</v>
      </c>
      <c r="N399" s="1">
        <v>0</v>
      </c>
      <c r="O399" s="27"/>
      <c r="P399" s="27"/>
    </row>
    <row r="400" spans="1:16" s="11" customFormat="1" ht="24" x14ac:dyDescent="0.3">
      <c r="A400" s="30"/>
      <c r="B400" s="28"/>
      <c r="C400" s="16" t="s">
        <v>146</v>
      </c>
      <c r="D400" s="1">
        <f t="shared" si="450"/>
        <v>896524</v>
      </c>
      <c r="E400" s="1">
        <v>60870</v>
      </c>
      <c r="F400" s="1">
        <v>147414</v>
      </c>
      <c r="G400" s="1">
        <v>135857</v>
      </c>
      <c r="H400" s="1">
        <v>132755</v>
      </c>
      <c r="I400" s="1">
        <v>133549</v>
      </c>
      <c r="J400" s="1">
        <f t="shared" si="371"/>
        <v>610445</v>
      </c>
      <c r="K400" s="1">
        <v>133549</v>
      </c>
      <c r="L400" s="1">
        <v>152530</v>
      </c>
      <c r="M400" s="1">
        <v>0</v>
      </c>
      <c r="N400" s="1">
        <v>0</v>
      </c>
      <c r="O400" s="27"/>
      <c r="P400" s="27"/>
    </row>
    <row r="401" spans="1:16" s="11" customFormat="1" ht="24" x14ac:dyDescent="0.3">
      <c r="A401" s="30"/>
      <c r="B401" s="28"/>
      <c r="C401" s="16" t="s">
        <v>23</v>
      </c>
      <c r="D401" s="1">
        <f t="shared" si="389"/>
        <v>0</v>
      </c>
      <c r="E401" s="1"/>
      <c r="F401" s="1"/>
      <c r="G401" s="1"/>
      <c r="H401" s="1"/>
      <c r="I401" s="1"/>
      <c r="J401" s="1">
        <f t="shared" si="371"/>
        <v>0</v>
      </c>
      <c r="K401" s="1"/>
      <c r="L401" s="1"/>
      <c r="M401" s="1"/>
      <c r="N401" s="1"/>
      <c r="O401" s="27"/>
      <c r="P401" s="27"/>
    </row>
    <row r="402" spans="1:16" s="11" customFormat="1" ht="13.8" x14ac:dyDescent="0.3">
      <c r="A402" s="31"/>
      <c r="B402" s="28"/>
      <c r="C402" s="8" t="s">
        <v>26</v>
      </c>
      <c r="D402" s="6">
        <f t="shared" ref="D402" si="452">SUM(D398:D401)</f>
        <v>896524</v>
      </c>
      <c r="E402" s="6">
        <f t="shared" ref="E402:N402" si="453">SUM(E398:E401)</f>
        <v>60870</v>
      </c>
      <c r="F402" s="6">
        <f t="shared" si="453"/>
        <v>147414</v>
      </c>
      <c r="G402" s="6">
        <f t="shared" si="453"/>
        <v>135857</v>
      </c>
      <c r="H402" s="6">
        <f t="shared" si="453"/>
        <v>132755</v>
      </c>
      <c r="I402" s="6">
        <f t="shared" si="453"/>
        <v>133549</v>
      </c>
      <c r="J402" s="6">
        <f t="shared" ref="J402" si="454">SUM(J398:J401)</f>
        <v>610445</v>
      </c>
      <c r="K402" s="6">
        <f t="shared" si="453"/>
        <v>133549</v>
      </c>
      <c r="L402" s="6">
        <f t="shared" si="453"/>
        <v>152530</v>
      </c>
      <c r="M402" s="6">
        <f t="shared" si="453"/>
        <v>0</v>
      </c>
      <c r="N402" s="6">
        <f t="shared" si="453"/>
        <v>0</v>
      </c>
      <c r="O402" s="23"/>
      <c r="P402" s="23"/>
    </row>
    <row r="403" spans="1:16" s="11" customFormat="1" ht="24" x14ac:dyDescent="0.3">
      <c r="A403" s="29" t="s">
        <v>18</v>
      </c>
      <c r="B403" s="28" t="s">
        <v>50</v>
      </c>
      <c r="C403" s="16" t="s">
        <v>25</v>
      </c>
      <c r="D403" s="1">
        <f t="shared" ref="D403:D466" si="455">SUM(J403:N403)</f>
        <v>0</v>
      </c>
      <c r="E403" s="1"/>
      <c r="F403" s="1"/>
      <c r="G403" s="1"/>
      <c r="H403" s="1"/>
      <c r="I403" s="1"/>
      <c r="J403" s="1">
        <f t="shared" ref="J403:J466" si="456">SUM(E403:I403)</f>
        <v>0</v>
      </c>
      <c r="K403" s="1"/>
      <c r="L403" s="1"/>
      <c r="M403" s="1"/>
      <c r="N403" s="1"/>
      <c r="O403" s="22" t="s">
        <v>6</v>
      </c>
      <c r="P403" s="22">
        <v>37</v>
      </c>
    </row>
    <row r="404" spans="1:16" s="11" customFormat="1" ht="24" x14ac:dyDescent="0.3">
      <c r="A404" s="30"/>
      <c r="B404" s="28"/>
      <c r="C404" s="16" t="s">
        <v>24</v>
      </c>
      <c r="D404" s="1">
        <f t="shared" si="455"/>
        <v>12784535.140000001</v>
      </c>
      <c r="E404" s="1">
        <v>1118572.1399999999</v>
      </c>
      <c r="F404" s="1">
        <v>1583756</v>
      </c>
      <c r="G404" s="1">
        <v>1104854</v>
      </c>
      <c r="H404" s="1">
        <f>1604958-461603</f>
        <v>1143355</v>
      </c>
      <c r="I404" s="1">
        <v>1065748</v>
      </c>
      <c r="J404" s="1">
        <f t="shared" si="456"/>
        <v>6016285.1399999997</v>
      </c>
      <c r="K404" s="1">
        <v>1244611</v>
      </c>
      <c r="L404" s="36">
        <v>1841213</v>
      </c>
      <c r="M404" s="36">
        <v>1841213</v>
      </c>
      <c r="N404" s="36">
        <v>1841213</v>
      </c>
      <c r="O404" s="27"/>
      <c r="P404" s="27"/>
    </row>
    <row r="405" spans="1:16" s="11" customFormat="1" ht="24" x14ac:dyDescent="0.3">
      <c r="A405" s="30"/>
      <c r="B405" s="28"/>
      <c r="C405" s="16" t="s">
        <v>146</v>
      </c>
      <c r="D405" s="1">
        <f t="shared" si="455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f t="shared" si="456"/>
        <v>0</v>
      </c>
      <c r="K405" s="1">
        <v>0</v>
      </c>
      <c r="L405" s="1">
        <v>0</v>
      </c>
      <c r="M405" s="1">
        <v>0</v>
      </c>
      <c r="N405" s="1">
        <v>0</v>
      </c>
      <c r="O405" s="27"/>
      <c r="P405" s="27"/>
    </row>
    <row r="406" spans="1:16" s="11" customFormat="1" ht="24" x14ac:dyDescent="0.3">
      <c r="A406" s="30"/>
      <c r="B406" s="28"/>
      <c r="C406" s="16" t="s">
        <v>23</v>
      </c>
      <c r="D406" s="1">
        <f t="shared" si="389"/>
        <v>0</v>
      </c>
      <c r="E406" s="1"/>
      <c r="F406" s="1"/>
      <c r="G406" s="1"/>
      <c r="H406" s="1"/>
      <c r="I406" s="1"/>
      <c r="J406" s="1">
        <f t="shared" si="456"/>
        <v>0</v>
      </c>
      <c r="K406" s="1"/>
      <c r="L406" s="1"/>
      <c r="M406" s="1"/>
      <c r="N406" s="1"/>
      <c r="O406" s="27"/>
      <c r="P406" s="27"/>
    </row>
    <row r="407" spans="1:16" s="11" customFormat="1" ht="13.8" x14ac:dyDescent="0.3">
      <c r="A407" s="31"/>
      <c r="B407" s="28"/>
      <c r="C407" s="8" t="s">
        <v>26</v>
      </c>
      <c r="D407" s="6">
        <f t="shared" ref="D407" si="457">SUM(D403:D406)</f>
        <v>12784535.140000001</v>
      </c>
      <c r="E407" s="6">
        <f t="shared" ref="E407:N407" si="458">SUM(E403:E406)</f>
        <v>1118572.1399999999</v>
      </c>
      <c r="F407" s="6">
        <f t="shared" si="458"/>
        <v>1583756</v>
      </c>
      <c r="G407" s="6">
        <f t="shared" si="458"/>
        <v>1104854</v>
      </c>
      <c r="H407" s="6">
        <f t="shared" si="458"/>
        <v>1143355</v>
      </c>
      <c r="I407" s="6">
        <f t="shared" si="458"/>
        <v>1065748</v>
      </c>
      <c r="J407" s="6">
        <f t="shared" ref="J407" si="459">SUM(J403:J406)</f>
        <v>6016285.1399999997</v>
      </c>
      <c r="K407" s="6">
        <f t="shared" si="458"/>
        <v>1244611</v>
      </c>
      <c r="L407" s="6">
        <f t="shared" si="458"/>
        <v>1841213</v>
      </c>
      <c r="M407" s="6">
        <f t="shared" si="458"/>
        <v>1841213</v>
      </c>
      <c r="N407" s="6">
        <f t="shared" si="458"/>
        <v>1841213</v>
      </c>
      <c r="O407" s="23"/>
      <c r="P407" s="23"/>
    </row>
    <row r="408" spans="1:16" s="11" customFormat="1" ht="24" x14ac:dyDescent="0.3">
      <c r="A408" s="29" t="s">
        <v>19</v>
      </c>
      <c r="B408" s="28" t="s">
        <v>51</v>
      </c>
      <c r="C408" s="16" t="s">
        <v>25</v>
      </c>
      <c r="D408" s="1">
        <f t="shared" ref="D408:D471" si="460">SUM(J408:N408)</f>
        <v>0</v>
      </c>
      <c r="E408" s="1"/>
      <c r="F408" s="1"/>
      <c r="G408" s="1"/>
      <c r="H408" s="1"/>
      <c r="I408" s="1"/>
      <c r="J408" s="1">
        <f t="shared" ref="J408" si="461">SUM(E408:I408)</f>
        <v>0</v>
      </c>
      <c r="K408" s="1"/>
      <c r="L408" s="1"/>
      <c r="M408" s="1"/>
      <c r="N408" s="1"/>
      <c r="O408" s="22" t="s">
        <v>5</v>
      </c>
      <c r="P408" s="22">
        <v>38</v>
      </c>
    </row>
    <row r="409" spans="1:16" s="11" customFormat="1" ht="24" x14ac:dyDescent="0.3">
      <c r="A409" s="30"/>
      <c r="B409" s="28"/>
      <c r="C409" s="16" t="s">
        <v>24</v>
      </c>
      <c r="D409" s="1">
        <f t="shared" si="460"/>
        <v>6692165.3499999996</v>
      </c>
      <c r="E409" s="1">
        <v>614293.77</v>
      </c>
      <c r="F409" s="1">
        <v>702000</v>
      </c>
      <c r="G409" s="1">
        <v>482403.58</v>
      </c>
      <c r="H409" s="1">
        <v>702000</v>
      </c>
      <c r="I409" s="1">
        <v>837000</v>
      </c>
      <c r="J409" s="1">
        <f t="shared" si="456"/>
        <v>3337697.35</v>
      </c>
      <c r="K409" s="1">
        <v>747348</v>
      </c>
      <c r="L409" s="1">
        <v>869040</v>
      </c>
      <c r="M409" s="1">
        <v>869040</v>
      </c>
      <c r="N409" s="1">
        <v>869040</v>
      </c>
      <c r="O409" s="27"/>
      <c r="P409" s="27"/>
    </row>
    <row r="410" spans="1:16" s="11" customFormat="1" ht="24" x14ac:dyDescent="0.3">
      <c r="A410" s="30"/>
      <c r="B410" s="28"/>
      <c r="C410" s="16" t="s">
        <v>146</v>
      </c>
      <c r="D410" s="1">
        <f t="shared" si="460"/>
        <v>2868463.75</v>
      </c>
      <c r="E410" s="1">
        <v>263269.76000000001</v>
      </c>
      <c r="F410" s="1">
        <v>300858</v>
      </c>
      <c r="G410" s="1">
        <v>206744.99</v>
      </c>
      <c r="H410" s="1">
        <v>300858</v>
      </c>
      <c r="I410" s="1">
        <v>358830</v>
      </c>
      <c r="J410" s="1">
        <f t="shared" si="456"/>
        <v>1430560.75</v>
      </c>
      <c r="K410" s="1">
        <v>320292</v>
      </c>
      <c r="L410" s="1">
        <v>372537</v>
      </c>
      <c r="M410" s="1">
        <v>372537</v>
      </c>
      <c r="N410" s="1">
        <v>372537</v>
      </c>
      <c r="O410" s="27"/>
      <c r="P410" s="27"/>
    </row>
    <row r="411" spans="1:16" s="11" customFormat="1" ht="24" x14ac:dyDescent="0.3">
      <c r="A411" s="30"/>
      <c r="B411" s="28"/>
      <c r="C411" s="16" t="s">
        <v>23</v>
      </c>
      <c r="D411" s="1">
        <f t="shared" si="389"/>
        <v>0</v>
      </c>
      <c r="E411" s="1"/>
      <c r="F411" s="1"/>
      <c r="G411" s="1"/>
      <c r="H411" s="1"/>
      <c r="I411" s="1"/>
      <c r="J411" s="1">
        <f t="shared" si="456"/>
        <v>0</v>
      </c>
      <c r="K411" s="1"/>
      <c r="L411" s="1"/>
      <c r="M411" s="1"/>
      <c r="N411" s="1"/>
      <c r="O411" s="27"/>
      <c r="P411" s="27"/>
    </row>
    <row r="412" spans="1:16" s="11" customFormat="1" ht="13.8" x14ac:dyDescent="0.3">
      <c r="A412" s="31"/>
      <c r="B412" s="28"/>
      <c r="C412" s="8" t="s">
        <v>26</v>
      </c>
      <c r="D412" s="6">
        <f t="shared" ref="D412" si="462">SUM(D408:D411)</f>
        <v>9560629.0999999996</v>
      </c>
      <c r="E412" s="6">
        <f t="shared" ref="E412:N412" si="463">SUM(E408:E411)</f>
        <v>877563.53</v>
      </c>
      <c r="F412" s="6">
        <f t="shared" si="463"/>
        <v>1002858</v>
      </c>
      <c r="G412" s="6">
        <f t="shared" si="463"/>
        <v>689148.57000000007</v>
      </c>
      <c r="H412" s="6">
        <f t="shared" si="463"/>
        <v>1002858</v>
      </c>
      <c r="I412" s="6">
        <f t="shared" si="463"/>
        <v>1195830</v>
      </c>
      <c r="J412" s="6">
        <f t="shared" ref="J412" si="464">SUM(J408:J411)</f>
        <v>4768258.0999999996</v>
      </c>
      <c r="K412" s="6">
        <f t="shared" si="463"/>
        <v>1067640</v>
      </c>
      <c r="L412" s="6">
        <f t="shared" si="463"/>
        <v>1241577</v>
      </c>
      <c r="M412" s="6">
        <f t="shared" si="463"/>
        <v>1241577</v>
      </c>
      <c r="N412" s="6">
        <f t="shared" si="463"/>
        <v>1241577</v>
      </c>
      <c r="O412" s="23"/>
      <c r="P412" s="23"/>
    </row>
    <row r="413" spans="1:16" s="11" customFormat="1" ht="24" x14ac:dyDescent="0.3">
      <c r="A413" s="29" t="s">
        <v>106</v>
      </c>
      <c r="B413" s="28" t="s">
        <v>163</v>
      </c>
      <c r="C413" s="16" t="s">
        <v>25</v>
      </c>
      <c r="D413" s="1">
        <f t="shared" ref="D413:D476" si="465">SUM(J413:N413)</f>
        <v>0</v>
      </c>
      <c r="E413" s="1"/>
      <c r="F413" s="1"/>
      <c r="G413" s="1"/>
      <c r="H413" s="1"/>
      <c r="I413" s="1"/>
      <c r="J413" s="1">
        <f t="shared" ref="J413" si="466">SUM(E413:I413)</f>
        <v>0</v>
      </c>
      <c r="K413" s="1"/>
      <c r="L413" s="1"/>
      <c r="M413" s="1"/>
      <c r="N413" s="1"/>
      <c r="O413" s="22" t="s">
        <v>5</v>
      </c>
      <c r="P413" s="22" t="s">
        <v>263</v>
      </c>
    </row>
    <row r="414" spans="1:16" s="11" customFormat="1" ht="24" x14ac:dyDescent="0.3">
      <c r="A414" s="30"/>
      <c r="B414" s="28"/>
      <c r="C414" s="16" t="s">
        <v>24</v>
      </c>
      <c r="D414" s="1">
        <f t="shared" si="465"/>
        <v>6394008.0600000005</v>
      </c>
      <c r="E414" s="1">
        <f>E419+E429</f>
        <v>0</v>
      </c>
      <c r="F414" s="1">
        <f t="shared" ref="F414:N415" si="467">F419+F429</f>
        <v>166666.67000000001</v>
      </c>
      <c r="G414" s="1">
        <f t="shared" si="467"/>
        <v>3992492.57</v>
      </c>
      <c r="H414" s="1">
        <f t="shared" si="467"/>
        <v>625000</v>
      </c>
      <c r="I414" s="1">
        <f t="shared" si="467"/>
        <v>568181.82000000007</v>
      </c>
      <c r="J414" s="1">
        <f t="shared" si="456"/>
        <v>5352341.0600000005</v>
      </c>
      <c r="K414" s="1">
        <f t="shared" si="467"/>
        <v>1041667</v>
      </c>
      <c r="L414" s="1">
        <f t="shared" si="467"/>
        <v>0</v>
      </c>
      <c r="M414" s="1">
        <f t="shared" ref="M414" si="468">M419+M429</f>
        <v>0</v>
      </c>
      <c r="N414" s="1">
        <f t="shared" si="467"/>
        <v>0</v>
      </c>
      <c r="O414" s="27"/>
      <c r="P414" s="27"/>
    </row>
    <row r="415" spans="1:16" s="11" customFormat="1" ht="24" x14ac:dyDescent="0.3">
      <c r="A415" s="30"/>
      <c r="B415" s="28"/>
      <c r="C415" s="16" t="s">
        <v>146</v>
      </c>
      <c r="D415" s="1">
        <f t="shared" si="465"/>
        <v>153872.34</v>
      </c>
      <c r="E415" s="1">
        <f>E420+E430</f>
        <v>0</v>
      </c>
      <c r="F415" s="1">
        <f t="shared" si="467"/>
        <v>8771.93</v>
      </c>
      <c r="G415" s="1">
        <f t="shared" si="467"/>
        <v>61041.89</v>
      </c>
      <c r="H415" s="1">
        <f t="shared" si="467"/>
        <v>32895.000000000007</v>
      </c>
      <c r="I415" s="1">
        <f t="shared" si="467"/>
        <v>29905</v>
      </c>
      <c r="J415" s="1">
        <f t="shared" si="456"/>
        <v>132613.82</v>
      </c>
      <c r="K415" s="1">
        <f t="shared" si="467"/>
        <v>21258.52</v>
      </c>
      <c r="L415" s="1">
        <f t="shared" si="467"/>
        <v>0</v>
      </c>
      <c r="M415" s="1">
        <f t="shared" ref="M415" si="469">M420+M430</f>
        <v>0</v>
      </c>
      <c r="N415" s="1">
        <f t="shared" si="467"/>
        <v>0</v>
      </c>
      <c r="O415" s="27"/>
      <c r="P415" s="27"/>
    </row>
    <row r="416" spans="1:16" s="11" customFormat="1" ht="24" x14ac:dyDescent="0.3">
      <c r="A416" s="30"/>
      <c r="B416" s="28"/>
      <c r="C416" s="16" t="s">
        <v>23</v>
      </c>
      <c r="D416" s="1">
        <f t="shared" ref="D416:D479" si="470">SUM(J416:N416)</f>
        <v>0</v>
      </c>
      <c r="E416" s="1"/>
      <c r="F416" s="1"/>
      <c r="G416" s="1"/>
      <c r="H416" s="1"/>
      <c r="I416" s="1"/>
      <c r="J416" s="1">
        <f t="shared" si="456"/>
        <v>0</v>
      </c>
      <c r="K416" s="1"/>
      <c r="L416" s="1"/>
      <c r="M416" s="1"/>
      <c r="N416" s="1"/>
      <c r="O416" s="27"/>
      <c r="P416" s="27"/>
    </row>
    <row r="417" spans="1:16" s="11" customFormat="1" ht="13.8" x14ac:dyDescent="0.3">
      <c r="A417" s="31"/>
      <c r="B417" s="28"/>
      <c r="C417" s="8" t="s">
        <v>26</v>
      </c>
      <c r="D417" s="6">
        <f t="shared" ref="D417" si="471">SUM(D413:D416)</f>
        <v>6547880.4000000004</v>
      </c>
      <c r="E417" s="6">
        <f t="shared" ref="E417:N417" si="472">SUM(E413:E416)</f>
        <v>0</v>
      </c>
      <c r="F417" s="6">
        <f t="shared" si="472"/>
        <v>175438.6</v>
      </c>
      <c r="G417" s="6">
        <f t="shared" si="472"/>
        <v>4053534.46</v>
      </c>
      <c r="H417" s="6">
        <f t="shared" si="472"/>
        <v>657895</v>
      </c>
      <c r="I417" s="6">
        <f t="shared" si="472"/>
        <v>598086.82000000007</v>
      </c>
      <c r="J417" s="6">
        <f t="shared" ref="J417" si="473">SUM(J413:J416)</f>
        <v>5484954.8800000008</v>
      </c>
      <c r="K417" s="6">
        <f t="shared" si="472"/>
        <v>1062925.52</v>
      </c>
      <c r="L417" s="6">
        <f t="shared" si="472"/>
        <v>0</v>
      </c>
      <c r="M417" s="6">
        <f t="shared" ref="M417" si="474">SUM(M413:M416)</f>
        <v>0</v>
      </c>
      <c r="N417" s="6">
        <f t="shared" si="472"/>
        <v>0</v>
      </c>
      <c r="O417" s="23"/>
      <c r="P417" s="23"/>
    </row>
    <row r="418" spans="1:16" s="11" customFormat="1" ht="24" x14ac:dyDescent="0.3">
      <c r="A418" s="29" t="s">
        <v>161</v>
      </c>
      <c r="B418" s="28" t="s">
        <v>164</v>
      </c>
      <c r="C418" s="16" t="s">
        <v>25</v>
      </c>
      <c r="D418" s="1">
        <f t="shared" ref="D418:D481" si="475">SUM(J418:N418)</f>
        <v>0</v>
      </c>
      <c r="E418" s="1"/>
      <c r="F418" s="1"/>
      <c r="G418" s="1"/>
      <c r="H418" s="1"/>
      <c r="I418" s="1"/>
      <c r="J418" s="1">
        <f t="shared" ref="J418" si="476">SUM(E418:I418)</f>
        <v>0</v>
      </c>
      <c r="K418" s="1"/>
      <c r="L418" s="1"/>
      <c r="M418" s="1"/>
      <c r="N418" s="1"/>
      <c r="O418" s="22" t="s">
        <v>5</v>
      </c>
      <c r="P418" s="22">
        <v>39</v>
      </c>
    </row>
    <row r="419" spans="1:16" s="11" customFormat="1" ht="24" x14ac:dyDescent="0.3">
      <c r="A419" s="30"/>
      <c r="B419" s="28"/>
      <c r="C419" s="16" t="s">
        <v>24</v>
      </c>
      <c r="D419" s="1">
        <f t="shared" si="475"/>
        <v>3505479.57</v>
      </c>
      <c r="E419" s="1">
        <f>E424</f>
        <v>0</v>
      </c>
      <c r="F419" s="1">
        <f t="shared" ref="F419:N420" si="477">F424</f>
        <v>0</v>
      </c>
      <c r="G419" s="1">
        <f t="shared" si="477"/>
        <v>3505479.57</v>
      </c>
      <c r="H419" s="1">
        <f t="shared" si="477"/>
        <v>0</v>
      </c>
      <c r="I419" s="1">
        <f t="shared" si="477"/>
        <v>0</v>
      </c>
      <c r="J419" s="1">
        <f t="shared" si="456"/>
        <v>3505479.57</v>
      </c>
      <c r="K419" s="1">
        <f t="shared" si="477"/>
        <v>0</v>
      </c>
      <c r="L419" s="1">
        <f t="shared" si="477"/>
        <v>0</v>
      </c>
      <c r="M419" s="1">
        <f t="shared" ref="M419" si="478">M424</f>
        <v>0</v>
      </c>
      <c r="N419" s="1">
        <f t="shared" si="477"/>
        <v>0</v>
      </c>
      <c r="O419" s="27"/>
      <c r="P419" s="27"/>
    </row>
    <row r="420" spans="1:16" s="11" customFormat="1" ht="24" x14ac:dyDescent="0.3">
      <c r="A420" s="30"/>
      <c r="B420" s="28"/>
      <c r="C420" s="16" t="s">
        <v>146</v>
      </c>
      <c r="D420" s="1">
        <f t="shared" si="475"/>
        <v>35408.89</v>
      </c>
      <c r="E420" s="1">
        <f>E425</f>
        <v>0</v>
      </c>
      <c r="F420" s="1">
        <f t="shared" si="477"/>
        <v>0</v>
      </c>
      <c r="G420" s="1">
        <f t="shared" si="477"/>
        <v>35408.89</v>
      </c>
      <c r="H420" s="1">
        <f t="shared" si="477"/>
        <v>0</v>
      </c>
      <c r="I420" s="1">
        <f t="shared" si="477"/>
        <v>0</v>
      </c>
      <c r="J420" s="1">
        <f t="shared" si="456"/>
        <v>35408.89</v>
      </c>
      <c r="K420" s="1">
        <f t="shared" si="477"/>
        <v>0</v>
      </c>
      <c r="L420" s="1">
        <f t="shared" si="477"/>
        <v>0</v>
      </c>
      <c r="M420" s="1">
        <f t="shared" ref="M420" si="479">M425</f>
        <v>0</v>
      </c>
      <c r="N420" s="1">
        <f t="shared" si="477"/>
        <v>0</v>
      </c>
      <c r="O420" s="27"/>
      <c r="P420" s="27"/>
    </row>
    <row r="421" spans="1:16" s="11" customFormat="1" ht="24" x14ac:dyDescent="0.3">
      <c r="A421" s="30"/>
      <c r="B421" s="28"/>
      <c r="C421" s="16" t="s">
        <v>23</v>
      </c>
      <c r="D421" s="1">
        <f t="shared" si="470"/>
        <v>0</v>
      </c>
      <c r="E421" s="1"/>
      <c r="F421" s="1"/>
      <c r="G421" s="1"/>
      <c r="H421" s="1"/>
      <c r="I421" s="1"/>
      <c r="J421" s="1">
        <f t="shared" si="456"/>
        <v>0</v>
      </c>
      <c r="K421" s="1"/>
      <c r="L421" s="1"/>
      <c r="M421" s="1"/>
      <c r="N421" s="1"/>
      <c r="O421" s="27"/>
      <c r="P421" s="27"/>
    </row>
    <row r="422" spans="1:16" s="11" customFormat="1" ht="36" customHeight="1" x14ac:dyDescent="0.3">
      <c r="A422" s="31"/>
      <c r="B422" s="28"/>
      <c r="C422" s="8" t="s">
        <v>26</v>
      </c>
      <c r="D422" s="6">
        <f t="shared" ref="D422" si="480">SUM(D418:D421)</f>
        <v>3540888.46</v>
      </c>
      <c r="E422" s="6">
        <f t="shared" ref="E422:N422" si="481">SUM(E418:E421)</f>
        <v>0</v>
      </c>
      <c r="F422" s="6">
        <f t="shared" si="481"/>
        <v>0</v>
      </c>
      <c r="G422" s="6">
        <f t="shared" si="481"/>
        <v>3540888.46</v>
      </c>
      <c r="H422" s="6">
        <f t="shared" si="481"/>
        <v>0</v>
      </c>
      <c r="I422" s="6">
        <f t="shared" si="481"/>
        <v>0</v>
      </c>
      <c r="J422" s="6">
        <f t="shared" ref="J422" si="482">SUM(J418:J421)</f>
        <v>3540888.46</v>
      </c>
      <c r="K422" s="6">
        <f t="shared" si="481"/>
        <v>0</v>
      </c>
      <c r="L422" s="6">
        <f t="shared" si="481"/>
        <v>0</v>
      </c>
      <c r="M422" s="6">
        <f t="shared" ref="M422" si="483">SUM(M418:M421)</f>
        <v>0</v>
      </c>
      <c r="N422" s="6">
        <f t="shared" si="481"/>
        <v>0</v>
      </c>
      <c r="O422" s="23"/>
      <c r="P422" s="23"/>
    </row>
    <row r="423" spans="1:16" s="11" customFormat="1" ht="24" hidden="1" x14ac:dyDescent="0.3">
      <c r="A423" s="29" t="s">
        <v>162</v>
      </c>
      <c r="B423" s="28" t="s">
        <v>165</v>
      </c>
      <c r="C423" s="16" t="s">
        <v>25</v>
      </c>
      <c r="D423" s="1">
        <f t="shared" ref="D423:D486" si="484">SUM(J423:N423)</f>
        <v>0</v>
      </c>
      <c r="E423" s="1"/>
      <c r="F423" s="1"/>
      <c r="G423" s="1"/>
      <c r="H423" s="1"/>
      <c r="I423" s="1"/>
      <c r="J423" s="1">
        <f t="shared" ref="J423" si="485">SUM(E423:I423)</f>
        <v>0</v>
      </c>
      <c r="K423" s="1"/>
      <c r="L423" s="1"/>
      <c r="M423" s="1"/>
      <c r="N423" s="1"/>
      <c r="O423" s="22" t="s">
        <v>5</v>
      </c>
      <c r="P423" s="22">
        <v>39</v>
      </c>
    </row>
    <row r="424" spans="1:16" s="11" customFormat="1" ht="24" hidden="1" x14ac:dyDescent="0.3">
      <c r="A424" s="30"/>
      <c r="B424" s="28"/>
      <c r="C424" s="16" t="s">
        <v>24</v>
      </c>
      <c r="D424" s="1">
        <f t="shared" si="484"/>
        <v>3505479.57</v>
      </c>
      <c r="E424" s="1">
        <v>0</v>
      </c>
      <c r="F424" s="1">
        <v>0</v>
      </c>
      <c r="G424" s="1">
        <v>3505479.57</v>
      </c>
      <c r="H424" s="1">
        <v>0</v>
      </c>
      <c r="I424" s="1">
        <v>0</v>
      </c>
      <c r="J424" s="1">
        <f t="shared" si="456"/>
        <v>3505479.57</v>
      </c>
      <c r="K424" s="1">
        <v>0</v>
      </c>
      <c r="L424" s="1">
        <v>0</v>
      </c>
      <c r="M424" s="1">
        <v>0</v>
      </c>
      <c r="N424" s="1">
        <v>0</v>
      </c>
      <c r="O424" s="27"/>
      <c r="P424" s="27"/>
    </row>
    <row r="425" spans="1:16" s="11" customFormat="1" ht="24" hidden="1" x14ac:dyDescent="0.3">
      <c r="A425" s="30"/>
      <c r="B425" s="28"/>
      <c r="C425" s="16" t="s">
        <v>146</v>
      </c>
      <c r="D425" s="1">
        <f t="shared" si="484"/>
        <v>35408.89</v>
      </c>
      <c r="E425" s="1">
        <v>0</v>
      </c>
      <c r="F425" s="1">
        <v>0</v>
      </c>
      <c r="G425" s="1">
        <v>35408.89</v>
      </c>
      <c r="H425" s="1">
        <v>0</v>
      </c>
      <c r="I425" s="1">
        <v>0</v>
      </c>
      <c r="J425" s="1">
        <f t="shared" si="456"/>
        <v>35408.89</v>
      </c>
      <c r="K425" s="1">
        <v>0</v>
      </c>
      <c r="L425" s="1">
        <v>0</v>
      </c>
      <c r="M425" s="1">
        <v>0</v>
      </c>
      <c r="N425" s="1">
        <v>0</v>
      </c>
      <c r="O425" s="27"/>
      <c r="P425" s="27"/>
    </row>
    <row r="426" spans="1:16" s="11" customFormat="1" ht="24" hidden="1" x14ac:dyDescent="0.3">
      <c r="A426" s="30"/>
      <c r="B426" s="28"/>
      <c r="C426" s="16" t="s">
        <v>23</v>
      </c>
      <c r="D426" s="1">
        <f t="shared" si="470"/>
        <v>0</v>
      </c>
      <c r="E426" s="1"/>
      <c r="F426" s="1"/>
      <c r="G426" s="1"/>
      <c r="H426" s="1"/>
      <c r="I426" s="1"/>
      <c r="J426" s="1">
        <f t="shared" si="456"/>
        <v>0</v>
      </c>
      <c r="K426" s="1"/>
      <c r="L426" s="1"/>
      <c r="M426" s="1"/>
      <c r="N426" s="1"/>
      <c r="O426" s="27"/>
      <c r="P426" s="27"/>
    </row>
    <row r="427" spans="1:16" s="11" customFormat="1" ht="13.8" hidden="1" x14ac:dyDescent="0.3">
      <c r="A427" s="31"/>
      <c r="B427" s="28"/>
      <c r="C427" s="8" t="s">
        <v>26</v>
      </c>
      <c r="D427" s="6">
        <f t="shared" ref="D427" si="486">SUM(D423:D426)</f>
        <v>3540888.46</v>
      </c>
      <c r="E427" s="6">
        <f t="shared" ref="E427:N427" si="487">SUM(E423:E426)</f>
        <v>0</v>
      </c>
      <c r="F427" s="6">
        <f t="shared" si="487"/>
        <v>0</v>
      </c>
      <c r="G427" s="6">
        <f t="shared" si="487"/>
        <v>3540888.46</v>
      </c>
      <c r="H427" s="6">
        <f t="shared" si="487"/>
        <v>0</v>
      </c>
      <c r="I427" s="6">
        <f t="shared" si="487"/>
        <v>0</v>
      </c>
      <c r="J427" s="6">
        <f t="shared" ref="J427" si="488">SUM(J423:J426)</f>
        <v>3540888.46</v>
      </c>
      <c r="K427" s="6">
        <f t="shared" si="487"/>
        <v>0</v>
      </c>
      <c r="L427" s="6">
        <f t="shared" si="487"/>
        <v>0</v>
      </c>
      <c r="M427" s="6">
        <f t="shared" ref="M427" si="489">SUM(M423:M426)</f>
        <v>0</v>
      </c>
      <c r="N427" s="6">
        <f t="shared" si="487"/>
        <v>0</v>
      </c>
      <c r="O427" s="23"/>
      <c r="P427" s="23"/>
    </row>
    <row r="428" spans="1:16" ht="24" x14ac:dyDescent="0.3">
      <c r="A428" s="25" t="s">
        <v>243</v>
      </c>
      <c r="B428" s="26" t="s">
        <v>107</v>
      </c>
      <c r="C428" s="16" t="s">
        <v>25</v>
      </c>
      <c r="D428" s="1">
        <f t="shared" ref="D428:D491" si="490">SUM(J428:N428)</f>
        <v>0</v>
      </c>
      <c r="E428" s="1"/>
      <c r="F428" s="1"/>
      <c r="G428" s="1"/>
      <c r="H428" s="1"/>
      <c r="I428" s="1"/>
      <c r="J428" s="1">
        <f t="shared" ref="J428" si="491">SUM(E428:I428)</f>
        <v>0</v>
      </c>
      <c r="K428" s="1"/>
      <c r="L428" s="1"/>
      <c r="M428" s="1"/>
      <c r="N428" s="1"/>
      <c r="O428" s="22" t="s">
        <v>5</v>
      </c>
      <c r="P428" s="22">
        <v>40</v>
      </c>
    </row>
    <row r="429" spans="1:16" ht="24" x14ac:dyDescent="0.3">
      <c r="A429" s="25"/>
      <c r="B429" s="26"/>
      <c r="C429" s="16" t="s">
        <v>24</v>
      </c>
      <c r="D429" s="1">
        <f t="shared" si="490"/>
        <v>2888528.49</v>
      </c>
      <c r="E429" s="1">
        <f>E434+E439+E444+E449+E454+E459+E464+E469+E474+E479+E484+E489+E494+E499</f>
        <v>0</v>
      </c>
      <c r="F429" s="1">
        <f t="shared" ref="F429:N429" si="492">F434+F439+F444+F449+F454+F459+F464+F469+F474+F479+F484+F489+F494+F499</f>
        <v>166666.67000000001</v>
      </c>
      <c r="G429" s="1">
        <f t="shared" si="492"/>
        <v>487013</v>
      </c>
      <c r="H429" s="1">
        <f t="shared" si="492"/>
        <v>625000</v>
      </c>
      <c r="I429" s="1">
        <f t="shared" si="492"/>
        <v>568181.82000000007</v>
      </c>
      <c r="J429" s="1">
        <f t="shared" si="456"/>
        <v>1846861.49</v>
      </c>
      <c r="K429" s="1">
        <f t="shared" si="492"/>
        <v>1041667</v>
      </c>
      <c r="L429" s="1">
        <f t="shared" si="492"/>
        <v>0</v>
      </c>
      <c r="M429" s="1">
        <f t="shared" ref="M429" si="493">M434+M439+M444+M449+M454+M459+M464+M469+M474+M479+M484+M489+M494+M499</f>
        <v>0</v>
      </c>
      <c r="N429" s="1">
        <f t="shared" si="492"/>
        <v>0</v>
      </c>
      <c r="O429" s="27"/>
      <c r="P429" s="27"/>
    </row>
    <row r="430" spans="1:16" ht="24" x14ac:dyDescent="0.3">
      <c r="A430" s="25"/>
      <c r="B430" s="26"/>
      <c r="C430" s="16" t="s">
        <v>146</v>
      </c>
      <c r="D430" s="1">
        <f t="shared" si="490"/>
        <v>118463.45000000001</v>
      </c>
      <c r="E430" s="1">
        <f>E435+E440+E445+E450+E455+E460+E465+E470+E475+E480+E485+E490+E495+E500</f>
        <v>0</v>
      </c>
      <c r="F430" s="1">
        <f t="shared" ref="F430:N430" si="494">F435+F440+F445+F450+F455+F460+F465+F470+F475+F480+F485+F490+F495+F500</f>
        <v>8771.93</v>
      </c>
      <c r="G430" s="1">
        <f t="shared" si="494"/>
        <v>25633</v>
      </c>
      <c r="H430" s="1">
        <f t="shared" si="494"/>
        <v>32895.000000000007</v>
      </c>
      <c r="I430" s="1">
        <f t="shared" si="494"/>
        <v>29905</v>
      </c>
      <c r="J430" s="1">
        <f t="shared" si="456"/>
        <v>97204.930000000008</v>
      </c>
      <c r="K430" s="1">
        <f t="shared" si="494"/>
        <v>21258.52</v>
      </c>
      <c r="L430" s="1">
        <f t="shared" si="494"/>
        <v>0</v>
      </c>
      <c r="M430" s="1">
        <f t="shared" ref="M430" si="495">M435+M440+M445+M450+M455+M460+M465+M470+M475+M480+M485+M490+M495+M500</f>
        <v>0</v>
      </c>
      <c r="N430" s="1">
        <f t="shared" si="494"/>
        <v>0</v>
      </c>
      <c r="O430" s="27"/>
      <c r="P430" s="27"/>
    </row>
    <row r="431" spans="1:16" ht="24" x14ac:dyDescent="0.3">
      <c r="A431" s="25"/>
      <c r="B431" s="26"/>
      <c r="C431" s="16" t="s">
        <v>23</v>
      </c>
      <c r="D431" s="1">
        <f t="shared" si="470"/>
        <v>0</v>
      </c>
      <c r="E431" s="1"/>
      <c r="F431" s="1"/>
      <c r="G431" s="1"/>
      <c r="H431" s="1"/>
      <c r="I431" s="1"/>
      <c r="J431" s="1">
        <f t="shared" si="456"/>
        <v>0</v>
      </c>
      <c r="K431" s="1"/>
      <c r="L431" s="1"/>
      <c r="M431" s="1"/>
      <c r="N431" s="1"/>
      <c r="O431" s="27"/>
      <c r="P431" s="27"/>
    </row>
    <row r="432" spans="1:16" x14ac:dyDescent="0.3">
      <c r="A432" s="25"/>
      <c r="B432" s="26"/>
      <c r="C432" s="8" t="s">
        <v>26</v>
      </c>
      <c r="D432" s="6">
        <f t="shared" ref="D432" si="496">SUM(D428:D431)</f>
        <v>3006991.9400000004</v>
      </c>
      <c r="E432" s="6">
        <f t="shared" ref="E432:N432" si="497">SUM(E428:E431)</f>
        <v>0</v>
      </c>
      <c r="F432" s="6">
        <f t="shared" si="497"/>
        <v>175438.6</v>
      </c>
      <c r="G432" s="6">
        <f t="shared" si="497"/>
        <v>512646</v>
      </c>
      <c r="H432" s="6">
        <f t="shared" si="497"/>
        <v>657895</v>
      </c>
      <c r="I432" s="6">
        <f t="shared" si="497"/>
        <v>598086.82000000007</v>
      </c>
      <c r="J432" s="6">
        <f t="shared" ref="J432" si="498">SUM(J428:J431)</f>
        <v>1944066.42</v>
      </c>
      <c r="K432" s="6">
        <f t="shared" si="497"/>
        <v>1062925.52</v>
      </c>
      <c r="L432" s="6">
        <f t="shared" si="497"/>
        <v>0</v>
      </c>
      <c r="M432" s="6">
        <f t="shared" ref="M432" si="499">SUM(M428:M431)</f>
        <v>0</v>
      </c>
      <c r="N432" s="6">
        <f t="shared" si="497"/>
        <v>0</v>
      </c>
      <c r="O432" s="23"/>
      <c r="P432" s="23"/>
    </row>
    <row r="433" spans="1:16" ht="24" hidden="1" x14ac:dyDescent="0.3">
      <c r="A433" s="25" t="s">
        <v>244</v>
      </c>
      <c r="B433" s="26" t="s">
        <v>98</v>
      </c>
      <c r="C433" s="16" t="s">
        <v>25</v>
      </c>
      <c r="D433" s="1">
        <f t="shared" ref="D433:D464" si="500">SUM(J433:N433)</f>
        <v>0</v>
      </c>
      <c r="E433" s="1"/>
      <c r="F433" s="1"/>
      <c r="G433" s="1"/>
      <c r="H433" s="1"/>
      <c r="I433" s="1"/>
      <c r="J433" s="1">
        <f t="shared" ref="J433" si="501">SUM(E433:I433)</f>
        <v>0</v>
      </c>
      <c r="K433" s="1"/>
      <c r="L433" s="1"/>
      <c r="M433" s="1"/>
      <c r="N433" s="1"/>
      <c r="O433" s="22" t="s">
        <v>5</v>
      </c>
      <c r="P433" s="22">
        <v>40</v>
      </c>
    </row>
    <row r="434" spans="1:16" ht="24" hidden="1" x14ac:dyDescent="0.3">
      <c r="A434" s="25"/>
      <c r="B434" s="26"/>
      <c r="C434" s="16" t="s">
        <v>24</v>
      </c>
      <c r="D434" s="1">
        <f t="shared" si="500"/>
        <v>166666.67000000001</v>
      </c>
      <c r="E434" s="1">
        <v>0</v>
      </c>
      <c r="F434" s="1">
        <v>166666.67000000001</v>
      </c>
      <c r="G434" s="1">
        <v>0</v>
      </c>
      <c r="H434" s="1">
        <v>0</v>
      </c>
      <c r="I434" s="1">
        <v>0</v>
      </c>
      <c r="J434" s="1">
        <f t="shared" si="456"/>
        <v>166666.67000000001</v>
      </c>
      <c r="K434" s="1">
        <v>0</v>
      </c>
      <c r="L434" s="1">
        <v>0</v>
      </c>
      <c r="M434" s="1">
        <v>0</v>
      </c>
      <c r="N434" s="1">
        <v>0</v>
      </c>
      <c r="O434" s="27"/>
      <c r="P434" s="27"/>
    </row>
    <row r="435" spans="1:16" ht="24" hidden="1" x14ac:dyDescent="0.3">
      <c r="A435" s="25"/>
      <c r="B435" s="26"/>
      <c r="C435" s="16" t="s">
        <v>146</v>
      </c>
      <c r="D435" s="1">
        <f t="shared" si="500"/>
        <v>8771.93</v>
      </c>
      <c r="E435" s="1">
        <v>0</v>
      </c>
      <c r="F435" s="1">
        <v>8771.93</v>
      </c>
      <c r="G435" s="1">
        <v>0</v>
      </c>
      <c r="H435" s="1">
        <v>0</v>
      </c>
      <c r="I435" s="1">
        <v>0</v>
      </c>
      <c r="J435" s="1">
        <f t="shared" si="456"/>
        <v>8771.93</v>
      </c>
      <c r="K435" s="1">
        <v>0</v>
      </c>
      <c r="L435" s="1">
        <v>0</v>
      </c>
      <c r="M435" s="1">
        <v>0</v>
      </c>
      <c r="N435" s="1">
        <v>0</v>
      </c>
      <c r="O435" s="27"/>
      <c r="P435" s="27"/>
    </row>
    <row r="436" spans="1:16" ht="24" hidden="1" x14ac:dyDescent="0.3">
      <c r="A436" s="25"/>
      <c r="B436" s="26"/>
      <c r="C436" s="16" t="s">
        <v>23</v>
      </c>
      <c r="D436" s="1">
        <f t="shared" si="470"/>
        <v>0</v>
      </c>
      <c r="E436" s="1"/>
      <c r="F436" s="1"/>
      <c r="G436" s="1"/>
      <c r="H436" s="1"/>
      <c r="I436" s="1"/>
      <c r="J436" s="1">
        <f t="shared" si="456"/>
        <v>0</v>
      </c>
      <c r="K436" s="1"/>
      <c r="L436" s="1"/>
      <c r="M436" s="1"/>
      <c r="N436" s="1"/>
      <c r="O436" s="27"/>
      <c r="P436" s="27"/>
    </row>
    <row r="437" spans="1:16" hidden="1" x14ac:dyDescent="0.3">
      <c r="A437" s="25"/>
      <c r="B437" s="26"/>
      <c r="C437" s="8" t="s">
        <v>26</v>
      </c>
      <c r="D437" s="6">
        <f t="shared" ref="D437" si="502">SUM(D433:D436)</f>
        <v>175438.6</v>
      </c>
      <c r="E437" s="6">
        <f t="shared" ref="E437:N437" si="503">SUM(E433:E436)</f>
        <v>0</v>
      </c>
      <c r="F437" s="6">
        <f t="shared" si="503"/>
        <v>175438.6</v>
      </c>
      <c r="G437" s="6">
        <f t="shared" si="503"/>
        <v>0</v>
      </c>
      <c r="H437" s="6">
        <f t="shared" si="503"/>
        <v>0</v>
      </c>
      <c r="I437" s="6">
        <f t="shared" si="503"/>
        <v>0</v>
      </c>
      <c r="J437" s="6">
        <f t="shared" ref="J437" si="504">SUM(J433:J436)</f>
        <v>175438.6</v>
      </c>
      <c r="K437" s="6">
        <f t="shared" si="503"/>
        <v>0</v>
      </c>
      <c r="L437" s="6">
        <f t="shared" si="503"/>
        <v>0</v>
      </c>
      <c r="M437" s="6">
        <f t="shared" ref="M437" si="505">SUM(M433:M436)</f>
        <v>0</v>
      </c>
      <c r="N437" s="6">
        <f t="shared" si="503"/>
        <v>0</v>
      </c>
      <c r="O437" s="23"/>
      <c r="P437" s="23"/>
    </row>
    <row r="438" spans="1:16" ht="24" hidden="1" x14ac:dyDescent="0.3">
      <c r="A438" s="25" t="s">
        <v>245</v>
      </c>
      <c r="B438" s="26" t="s">
        <v>102</v>
      </c>
      <c r="C438" s="16" t="s">
        <v>25</v>
      </c>
      <c r="D438" s="1">
        <f t="shared" ref="D438:D469" si="506">SUM(J438:N438)</f>
        <v>0</v>
      </c>
      <c r="E438" s="1"/>
      <c r="F438" s="1"/>
      <c r="G438" s="1"/>
      <c r="H438" s="1"/>
      <c r="I438" s="1"/>
      <c r="J438" s="1">
        <f t="shared" ref="J438" si="507">SUM(E438:I438)</f>
        <v>0</v>
      </c>
      <c r="K438" s="1"/>
      <c r="L438" s="1"/>
      <c r="M438" s="1"/>
      <c r="N438" s="1"/>
      <c r="O438" s="22" t="s">
        <v>5</v>
      </c>
      <c r="P438" s="22">
        <v>40</v>
      </c>
    </row>
    <row r="439" spans="1:16" ht="24" hidden="1" x14ac:dyDescent="0.3">
      <c r="A439" s="25"/>
      <c r="B439" s="26"/>
      <c r="C439" s="16" t="s">
        <v>24</v>
      </c>
      <c r="D439" s="1">
        <f t="shared" si="506"/>
        <v>162337.67000000001</v>
      </c>
      <c r="E439" s="1">
        <v>0</v>
      </c>
      <c r="F439" s="1">
        <v>0</v>
      </c>
      <c r="G439" s="1">
        <v>162337.67000000001</v>
      </c>
      <c r="H439" s="1">
        <v>0</v>
      </c>
      <c r="I439" s="1">
        <v>0</v>
      </c>
      <c r="J439" s="1">
        <f t="shared" si="456"/>
        <v>162337.67000000001</v>
      </c>
      <c r="K439" s="1">
        <v>0</v>
      </c>
      <c r="L439" s="1">
        <v>0</v>
      </c>
      <c r="M439" s="1">
        <v>0</v>
      </c>
      <c r="N439" s="1">
        <v>0</v>
      </c>
      <c r="O439" s="27"/>
      <c r="P439" s="27"/>
    </row>
    <row r="440" spans="1:16" ht="24" hidden="1" x14ac:dyDescent="0.3">
      <c r="A440" s="25"/>
      <c r="B440" s="26"/>
      <c r="C440" s="16" t="s">
        <v>146</v>
      </c>
      <c r="D440" s="1">
        <f t="shared" si="506"/>
        <v>8544.33</v>
      </c>
      <c r="E440" s="1">
        <v>0</v>
      </c>
      <c r="F440" s="1">
        <v>0</v>
      </c>
      <c r="G440" s="1">
        <v>8544.33</v>
      </c>
      <c r="H440" s="1">
        <v>0</v>
      </c>
      <c r="I440" s="1">
        <v>0</v>
      </c>
      <c r="J440" s="1">
        <f t="shared" si="456"/>
        <v>8544.33</v>
      </c>
      <c r="K440" s="1">
        <v>0</v>
      </c>
      <c r="L440" s="1">
        <v>0</v>
      </c>
      <c r="M440" s="1">
        <v>0</v>
      </c>
      <c r="N440" s="1">
        <v>0</v>
      </c>
      <c r="O440" s="27"/>
      <c r="P440" s="27"/>
    </row>
    <row r="441" spans="1:16" ht="24" hidden="1" x14ac:dyDescent="0.3">
      <c r="A441" s="25"/>
      <c r="B441" s="26"/>
      <c r="C441" s="16" t="s">
        <v>23</v>
      </c>
      <c r="D441" s="1">
        <f t="shared" si="470"/>
        <v>0</v>
      </c>
      <c r="E441" s="1"/>
      <c r="F441" s="1"/>
      <c r="G441" s="1"/>
      <c r="H441" s="1"/>
      <c r="I441" s="1"/>
      <c r="J441" s="1">
        <f t="shared" si="456"/>
        <v>0</v>
      </c>
      <c r="K441" s="1"/>
      <c r="L441" s="1"/>
      <c r="M441" s="1"/>
      <c r="N441" s="1"/>
      <c r="O441" s="27"/>
      <c r="P441" s="27"/>
    </row>
    <row r="442" spans="1:16" hidden="1" x14ac:dyDescent="0.3">
      <c r="A442" s="25"/>
      <c r="B442" s="26"/>
      <c r="C442" s="8" t="s">
        <v>26</v>
      </c>
      <c r="D442" s="6">
        <f t="shared" ref="D442" si="508">SUM(D438:D441)</f>
        <v>170882</v>
      </c>
      <c r="E442" s="6">
        <f t="shared" ref="E442:N442" si="509">SUM(E438:E441)</f>
        <v>0</v>
      </c>
      <c r="F442" s="6">
        <f t="shared" si="509"/>
        <v>0</v>
      </c>
      <c r="G442" s="6">
        <f t="shared" si="509"/>
        <v>170882</v>
      </c>
      <c r="H442" s="6">
        <f t="shared" si="509"/>
        <v>0</v>
      </c>
      <c r="I442" s="6">
        <f t="shared" si="509"/>
        <v>0</v>
      </c>
      <c r="J442" s="6">
        <f t="shared" ref="J442" si="510">SUM(J438:J441)</f>
        <v>170882</v>
      </c>
      <c r="K442" s="6">
        <f t="shared" si="509"/>
        <v>0</v>
      </c>
      <c r="L442" s="6">
        <f t="shared" si="509"/>
        <v>0</v>
      </c>
      <c r="M442" s="6">
        <f t="shared" ref="M442" si="511">SUM(M438:M441)</f>
        <v>0</v>
      </c>
      <c r="N442" s="6">
        <f t="shared" si="509"/>
        <v>0</v>
      </c>
      <c r="O442" s="23"/>
      <c r="P442" s="23"/>
    </row>
    <row r="443" spans="1:16" ht="24" hidden="1" x14ac:dyDescent="0.3">
      <c r="A443" s="25" t="s">
        <v>246</v>
      </c>
      <c r="B443" s="26" t="s">
        <v>101</v>
      </c>
      <c r="C443" s="16" t="s">
        <v>25</v>
      </c>
      <c r="D443" s="1">
        <f t="shared" ref="D443:D474" si="512">SUM(J443:N443)</f>
        <v>0</v>
      </c>
      <c r="E443" s="1"/>
      <c r="F443" s="1"/>
      <c r="G443" s="1"/>
      <c r="H443" s="1"/>
      <c r="I443" s="1"/>
      <c r="J443" s="1">
        <f t="shared" ref="J443" si="513">SUM(E443:I443)</f>
        <v>0</v>
      </c>
      <c r="K443" s="1"/>
      <c r="L443" s="1"/>
      <c r="M443" s="1"/>
      <c r="N443" s="1"/>
      <c r="O443" s="22" t="s">
        <v>5</v>
      </c>
      <c r="P443" s="22">
        <v>40</v>
      </c>
    </row>
    <row r="444" spans="1:16" ht="24" hidden="1" x14ac:dyDescent="0.3">
      <c r="A444" s="25"/>
      <c r="B444" s="26"/>
      <c r="C444" s="16" t="s">
        <v>24</v>
      </c>
      <c r="D444" s="1">
        <f t="shared" si="512"/>
        <v>162337.66</v>
      </c>
      <c r="E444" s="1">
        <v>0</v>
      </c>
      <c r="F444" s="1">
        <v>0</v>
      </c>
      <c r="G444" s="1">
        <v>162337.66</v>
      </c>
      <c r="H444" s="1">
        <v>0</v>
      </c>
      <c r="I444" s="1">
        <v>0</v>
      </c>
      <c r="J444" s="1">
        <f t="shared" si="456"/>
        <v>162337.66</v>
      </c>
      <c r="K444" s="1">
        <v>0</v>
      </c>
      <c r="L444" s="1">
        <v>0</v>
      </c>
      <c r="M444" s="1">
        <v>0</v>
      </c>
      <c r="N444" s="1">
        <v>0</v>
      </c>
      <c r="O444" s="27"/>
      <c r="P444" s="27"/>
    </row>
    <row r="445" spans="1:16" ht="24" hidden="1" x14ac:dyDescent="0.3">
      <c r="A445" s="25"/>
      <c r="B445" s="26"/>
      <c r="C445" s="16" t="s">
        <v>146</v>
      </c>
      <c r="D445" s="1">
        <f t="shared" si="512"/>
        <v>8544.34</v>
      </c>
      <c r="E445" s="1">
        <v>0</v>
      </c>
      <c r="F445" s="1">
        <v>0</v>
      </c>
      <c r="G445" s="1">
        <f>8543.6+0.74</f>
        <v>8544.34</v>
      </c>
      <c r="H445" s="1">
        <v>0</v>
      </c>
      <c r="I445" s="1">
        <v>0</v>
      </c>
      <c r="J445" s="1">
        <f t="shared" si="456"/>
        <v>8544.34</v>
      </c>
      <c r="K445" s="1">
        <v>0</v>
      </c>
      <c r="L445" s="1">
        <v>0</v>
      </c>
      <c r="M445" s="1">
        <v>0</v>
      </c>
      <c r="N445" s="1">
        <v>0</v>
      </c>
      <c r="O445" s="27"/>
      <c r="P445" s="27"/>
    </row>
    <row r="446" spans="1:16" ht="24" hidden="1" x14ac:dyDescent="0.3">
      <c r="A446" s="25"/>
      <c r="B446" s="26"/>
      <c r="C446" s="16" t="s">
        <v>23</v>
      </c>
      <c r="D446" s="1">
        <f t="shared" si="470"/>
        <v>0</v>
      </c>
      <c r="E446" s="1"/>
      <c r="F446" s="1"/>
      <c r="G446" s="1"/>
      <c r="H446" s="1"/>
      <c r="I446" s="1"/>
      <c r="J446" s="1">
        <f t="shared" si="456"/>
        <v>0</v>
      </c>
      <c r="K446" s="1"/>
      <c r="L446" s="1"/>
      <c r="M446" s="1"/>
      <c r="N446" s="1"/>
      <c r="O446" s="27"/>
      <c r="P446" s="27"/>
    </row>
    <row r="447" spans="1:16" hidden="1" x14ac:dyDescent="0.3">
      <c r="A447" s="25"/>
      <c r="B447" s="26"/>
      <c r="C447" s="8" t="s">
        <v>26</v>
      </c>
      <c r="D447" s="6">
        <f t="shared" ref="D447" si="514">SUM(D443:D446)</f>
        <v>170882</v>
      </c>
      <c r="E447" s="6">
        <f t="shared" ref="E447:N447" si="515">SUM(E443:E446)</f>
        <v>0</v>
      </c>
      <c r="F447" s="6">
        <f t="shared" si="515"/>
        <v>0</v>
      </c>
      <c r="G447" s="6">
        <f t="shared" si="515"/>
        <v>170882</v>
      </c>
      <c r="H447" s="6">
        <f t="shared" si="515"/>
        <v>0</v>
      </c>
      <c r="I447" s="6">
        <f t="shared" si="515"/>
        <v>0</v>
      </c>
      <c r="J447" s="6">
        <f t="shared" ref="J447" si="516">SUM(J443:J446)</f>
        <v>170882</v>
      </c>
      <c r="K447" s="6">
        <f t="shared" si="515"/>
        <v>0</v>
      </c>
      <c r="L447" s="6">
        <f t="shared" si="515"/>
        <v>0</v>
      </c>
      <c r="M447" s="6">
        <f t="shared" ref="M447" si="517">SUM(M443:M446)</f>
        <v>0</v>
      </c>
      <c r="N447" s="6">
        <f t="shared" si="515"/>
        <v>0</v>
      </c>
      <c r="O447" s="23"/>
      <c r="P447" s="23"/>
    </row>
    <row r="448" spans="1:16" ht="24" hidden="1" x14ac:dyDescent="0.3">
      <c r="A448" s="25" t="s">
        <v>247</v>
      </c>
      <c r="B448" s="26" t="s">
        <v>104</v>
      </c>
      <c r="C448" s="16" t="s">
        <v>25</v>
      </c>
      <c r="D448" s="1">
        <f t="shared" ref="D448:D479" si="518">SUM(J448:N448)</f>
        <v>0</v>
      </c>
      <c r="E448" s="1"/>
      <c r="F448" s="1"/>
      <c r="G448" s="1"/>
      <c r="H448" s="1"/>
      <c r="I448" s="1"/>
      <c r="J448" s="1">
        <f t="shared" ref="J448" si="519">SUM(E448:I448)</f>
        <v>0</v>
      </c>
      <c r="K448" s="1"/>
      <c r="L448" s="1"/>
      <c r="M448" s="1"/>
      <c r="N448" s="1"/>
      <c r="O448" s="22" t="s">
        <v>5</v>
      </c>
      <c r="P448" s="22">
        <v>40</v>
      </c>
    </row>
    <row r="449" spans="1:16" ht="24" hidden="1" x14ac:dyDescent="0.3">
      <c r="A449" s="25"/>
      <c r="B449" s="26"/>
      <c r="C449" s="16" t="s">
        <v>24</v>
      </c>
      <c r="D449" s="1">
        <f t="shared" si="518"/>
        <v>162337.67000000001</v>
      </c>
      <c r="E449" s="1">
        <v>0</v>
      </c>
      <c r="F449" s="1">
        <v>0</v>
      </c>
      <c r="G449" s="1">
        <v>162337.67000000001</v>
      </c>
      <c r="H449" s="1">
        <v>0</v>
      </c>
      <c r="I449" s="1">
        <v>0</v>
      </c>
      <c r="J449" s="1">
        <f t="shared" si="456"/>
        <v>162337.67000000001</v>
      </c>
      <c r="K449" s="1">
        <v>0</v>
      </c>
      <c r="L449" s="1">
        <v>0</v>
      </c>
      <c r="M449" s="1">
        <v>0</v>
      </c>
      <c r="N449" s="1">
        <v>0</v>
      </c>
      <c r="O449" s="27"/>
      <c r="P449" s="27"/>
    </row>
    <row r="450" spans="1:16" ht="24" hidden="1" x14ac:dyDescent="0.3">
      <c r="A450" s="25"/>
      <c r="B450" s="26"/>
      <c r="C450" s="16" t="s">
        <v>146</v>
      </c>
      <c r="D450" s="1">
        <f t="shared" si="518"/>
        <v>8544.33</v>
      </c>
      <c r="E450" s="1">
        <v>0</v>
      </c>
      <c r="F450" s="1">
        <v>0</v>
      </c>
      <c r="G450" s="1">
        <v>8544.33</v>
      </c>
      <c r="H450" s="1">
        <v>0</v>
      </c>
      <c r="I450" s="1">
        <v>0</v>
      </c>
      <c r="J450" s="1">
        <f t="shared" si="456"/>
        <v>8544.33</v>
      </c>
      <c r="K450" s="1">
        <v>0</v>
      </c>
      <c r="L450" s="1">
        <v>0</v>
      </c>
      <c r="M450" s="1">
        <v>0</v>
      </c>
      <c r="N450" s="1">
        <v>0</v>
      </c>
      <c r="O450" s="27"/>
      <c r="P450" s="27"/>
    </row>
    <row r="451" spans="1:16" ht="24" hidden="1" x14ac:dyDescent="0.3">
      <c r="A451" s="25"/>
      <c r="B451" s="26"/>
      <c r="C451" s="16" t="s">
        <v>23</v>
      </c>
      <c r="D451" s="1">
        <f t="shared" si="470"/>
        <v>0</v>
      </c>
      <c r="E451" s="1"/>
      <c r="F451" s="1"/>
      <c r="G451" s="1"/>
      <c r="H451" s="1"/>
      <c r="I451" s="1"/>
      <c r="J451" s="1">
        <f t="shared" si="456"/>
        <v>0</v>
      </c>
      <c r="K451" s="1"/>
      <c r="L451" s="1"/>
      <c r="M451" s="1"/>
      <c r="N451" s="1"/>
      <c r="O451" s="27"/>
      <c r="P451" s="27"/>
    </row>
    <row r="452" spans="1:16" hidden="1" x14ac:dyDescent="0.3">
      <c r="A452" s="25"/>
      <c r="B452" s="26"/>
      <c r="C452" s="8" t="s">
        <v>26</v>
      </c>
      <c r="D452" s="6">
        <f t="shared" ref="D452" si="520">SUM(D448:D451)</f>
        <v>170882</v>
      </c>
      <c r="E452" s="6">
        <f t="shared" ref="E452:N452" si="521">SUM(E448:E451)</f>
        <v>0</v>
      </c>
      <c r="F452" s="6">
        <f t="shared" si="521"/>
        <v>0</v>
      </c>
      <c r="G452" s="6">
        <f t="shared" si="521"/>
        <v>170882</v>
      </c>
      <c r="H452" s="6">
        <f t="shared" si="521"/>
        <v>0</v>
      </c>
      <c r="I452" s="6">
        <f t="shared" si="521"/>
        <v>0</v>
      </c>
      <c r="J452" s="6">
        <f t="shared" ref="J452" si="522">SUM(J448:J451)</f>
        <v>170882</v>
      </c>
      <c r="K452" s="6">
        <f t="shared" si="521"/>
        <v>0</v>
      </c>
      <c r="L452" s="6">
        <f t="shared" si="521"/>
        <v>0</v>
      </c>
      <c r="M452" s="6">
        <f t="shared" ref="M452" si="523">SUM(M448:M451)</f>
        <v>0</v>
      </c>
      <c r="N452" s="6">
        <f t="shared" si="521"/>
        <v>0</v>
      </c>
      <c r="O452" s="23"/>
      <c r="P452" s="23"/>
    </row>
    <row r="453" spans="1:16" ht="24" hidden="1" x14ac:dyDescent="0.3">
      <c r="A453" s="25" t="s">
        <v>248</v>
      </c>
      <c r="B453" s="26" t="s">
        <v>100</v>
      </c>
      <c r="C453" s="16" t="s">
        <v>25</v>
      </c>
      <c r="D453" s="1">
        <f t="shared" ref="D453:D484" si="524">SUM(J453:N453)</f>
        <v>0</v>
      </c>
      <c r="E453" s="1"/>
      <c r="F453" s="1"/>
      <c r="G453" s="1"/>
      <c r="H453" s="1"/>
      <c r="I453" s="1"/>
      <c r="J453" s="1">
        <f t="shared" ref="J453" si="525">SUM(E453:I453)</f>
        <v>0</v>
      </c>
      <c r="K453" s="1"/>
      <c r="L453" s="1"/>
      <c r="M453" s="1"/>
      <c r="N453" s="1"/>
      <c r="O453" s="22" t="s">
        <v>5</v>
      </c>
      <c r="P453" s="22">
        <v>40</v>
      </c>
    </row>
    <row r="454" spans="1:16" ht="24" hidden="1" x14ac:dyDescent="0.3">
      <c r="A454" s="25"/>
      <c r="B454" s="26"/>
      <c r="C454" s="16" t="s">
        <v>24</v>
      </c>
      <c r="D454" s="1">
        <f t="shared" si="524"/>
        <v>156250</v>
      </c>
      <c r="E454" s="1">
        <v>0</v>
      </c>
      <c r="F454" s="1">
        <v>0</v>
      </c>
      <c r="G454" s="1">
        <v>0</v>
      </c>
      <c r="H454" s="1">
        <v>156250</v>
      </c>
      <c r="I454" s="1">
        <v>0</v>
      </c>
      <c r="J454" s="1">
        <f t="shared" si="456"/>
        <v>156250</v>
      </c>
      <c r="K454" s="1">
        <v>0</v>
      </c>
      <c r="L454" s="1">
        <v>0</v>
      </c>
      <c r="M454" s="1">
        <v>0</v>
      </c>
      <c r="N454" s="1">
        <v>0</v>
      </c>
      <c r="O454" s="27"/>
      <c r="P454" s="27"/>
    </row>
    <row r="455" spans="1:16" ht="24" hidden="1" x14ac:dyDescent="0.3">
      <c r="A455" s="25"/>
      <c r="B455" s="26"/>
      <c r="C455" s="16" t="s">
        <v>146</v>
      </c>
      <c r="D455" s="1">
        <f t="shared" si="524"/>
        <v>8223.93</v>
      </c>
      <c r="E455" s="1">
        <v>0</v>
      </c>
      <c r="F455" s="1">
        <v>0</v>
      </c>
      <c r="G455" s="1">
        <v>0</v>
      </c>
      <c r="H455" s="1">
        <f>8223.67+0.26</f>
        <v>8223.93</v>
      </c>
      <c r="I455" s="1">
        <v>0</v>
      </c>
      <c r="J455" s="1">
        <f t="shared" si="456"/>
        <v>8223.93</v>
      </c>
      <c r="K455" s="1">
        <v>0</v>
      </c>
      <c r="L455" s="1">
        <v>0</v>
      </c>
      <c r="M455" s="1">
        <v>0</v>
      </c>
      <c r="N455" s="1">
        <v>0</v>
      </c>
      <c r="O455" s="27"/>
      <c r="P455" s="27"/>
    </row>
    <row r="456" spans="1:16" ht="24" hidden="1" x14ac:dyDescent="0.3">
      <c r="A456" s="25"/>
      <c r="B456" s="26"/>
      <c r="C456" s="16" t="s">
        <v>23</v>
      </c>
      <c r="D456" s="1">
        <f t="shared" si="470"/>
        <v>0</v>
      </c>
      <c r="E456" s="1"/>
      <c r="F456" s="1"/>
      <c r="G456" s="1"/>
      <c r="H456" s="1"/>
      <c r="I456" s="1"/>
      <c r="J456" s="1">
        <f t="shared" si="456"/>
        <v>0</v>
      </c>
      <c r="K456" s="1"/>
      <c r="L456" s="1"/>
      <c r="M456" s="1"/>
      <c r="N456" s="1"/>
      <c r="O456" s="27"/>
      <c r="P456" s="27"/>
    </row>
    <row r="457" spans="1:16" hidden="1" x14ac:dyDescent="0.3">
      <c r="A457" s="25"/>
      <c r="B457" s="26"/>
      <c r="C457" s="8" t="s">
        <v>26</v>
      </c>
      <c r="D457" s="6">
        <f t="shared" ref="D457" si="526">SUM(D453:D456)</f>
        <v>164473.93</v>
      </c>
      <c r="E457" s="6">
        <f t="shared" ref="E457:N457" si="527">SUM(E453:E456)</f>
        <v>0</v>
      </c>
      <c r="F457" s="6">
        <f t="shared" si="527"/>
        <v>0</v>
      </c>
      <c r="G457" s="6">
        <f t="shared" si="527"/>
        <v>0</v>
      </c>
      <c r="H457" s="6">
        <f t="shared" si="527"/>
        <v>164473.93</v>
      </c>
      <c r="I457" s="6">
        <f t="shared" si="527"/>
        <v>0</v>
      </c>
      <c r="J457" s="6">
        <f t="shared" ref="J457" si="528">SUM(J453:J456)</f>
        <v>164473.93</v>
      </c>
      <c r="K457" s="6">
        <f t="shared" si="527"/>
        <v>0</v>
      </c>
      <c r="L457" s="6">
        <f t="shared" si="527"/>
        <v>0</v>
      </c>
      <c r="M457" s="6">
        <f t="shared" ref="M457" si="529">SUM(M453:M456)</f>
        <v>0</v>
      </c>
      <c r="N457" s="6">
        <f t="shared" si="527"/>
        <v>0</v>
      </c>
      <c r="O457" s="23"/>
      <c r="P457" s="23"/>
    </row>
    <row r="458" spans="1:16" ht="24" hidden="1" x14ac:dyDescent="0.3">
      <c r="A458" s="25" t="s">
        <v>249</v>
      </c>
      <c r="B458" s="26" t="s">
        <v>131</v>
      </c>
      <c r="C458" s="16" t="s">
        <v>25</v>
      </c>
      <c r="D458" s="1">
        <f t="shared" ref="D458:D489" si="530">SUM(J458:N458)</f>
        <v>0</v>
      </c>
      <c r="E458" s="1"/>
      <c r="F458" s="1"/>
      <c r="G458" s="1"/>
      <c r="H458" s="1"/>
      <c r="I458" s="1"/>
      <c r="J458" s="1">
        <f t="shared" ref="J458" si="531">SUM(E458:I458)</f>
        <v>0</v>
      </c>
      <c r="K458" s="1"/>
      <c r="L458" s="1"/>
      <c r="M458" s="1"/>
      <c r="N458" s="1"/>
      <c r="O458" s="22" t="s">
        <v>5</v>
      </c>
      <c r="P458" s="22">
        <v>40</v>
      </c>
    </row>
    <row r="459" spans="1:16" ht="24" hidden="1" x14ac:dyDescent="0.3">
      <c r="A459" s="25"/>
      <c r="B459" s="26"/>
      <c r="C459" s="16" t="s">
        <v>24</v>
      </c>
      <c r="D459" s="1">
        <f t="shared" si="530"/>
        <v>156250</v>
      </c>
      <c r="E459" s="1">
        <v>0</v>
      </c>
      <c r="F459" s="1">
        <v>0</v>
      </c>
      <c r="G459" s="1">
        <v>0</v>
      </c>
      <c r="H459" s="1">
        <v>156250</v>
      </c>
      <c r="I459" s="1">
        <v>0</v>
      </c>
      <c r="J459" s="1">
        <f t="shared" si="456"/>
        <v>156250</v>
      </c>
      <c r="K459" s="1">
        <v>0</v>
      </c>
      <c r="L459" s="1">
        <v>0</v>
      </c>
      <c r="M459" s="1">
        <v>0</v>
      </c>
      <c r="N459" s="1">
        <v>0</v>
      </c>
      <c r="O459" s="27"/>
      <c r="P459" s="27"/>
    </row>
    <row r="460" spans="1:16" ht="24" hidden="1" x14ac:dyDescent="0.3">
      <c r="A460" s="25"/>
      <c r="B460" s="26"/>
      <c r="C460" s="16" t="s">
        <v>146</v>
      </c>
      <c r="D460" s="1">
        <f t="shared" si="530"/>
        <v>8223.69</v>
      </c>
      <c r="E460" s="1">
        <v>0</v>
      </c>
      <c r="F460" s="1">
        <v>0</v>
      </c>
      <c r="G460" s="1">
        <v>0</v>
      </c>
      <c r="H460" s="1">
        <v>8223.69</v>
      </c>
      <c r="I460" s="1">
        <v>0</v>
      </c>
      <c r="J460" s="1">
        <f t="shared" si="456"/>
        <v>8223.69</v>
      </c>
      <c r="K460" s="1">
        <v>0</v>
      </c>
      <c r="L460" s="1">
        <v>0</v>
      </c>
      <c r="M460" s="1">
        <v>0</v>
      </c>
      <c r="N460" s="1">
        <v>0</v>
      </c>
      <c r="O460" s="27"/>
      <c r="P460" s="27"/>
    </row>
    <row r="461" spans="1:16" ht="24" hidden="1" x14ac:dyDescent="0.3">
      <c r="A461" s="25"/>
      <c r="B461" s="26"/>
      <c r="C461" s="16" t="s">
        <v>23</v>
      </c>
      <c r="D461" s="1">
        <f t="shared" si="470"/>
        <v>0</v>
      </c>
      <c r="E461" s="1"/>
      <c r="F461" s="1"/>
      <c r="G461" s="1"/>
      <c r="H461" s="1"/>
      <c r="I461" s="1"/>
      <c r="J461" s="1">
        <f t="shared" si="456"/>
        <v>0</v>
      </c>
      <c r="K461" s="1"/>
      <c r="L461" s="1"/>
      <c r="M461" s="1"/>
      <c r="N461" s="1"/>
      <c r="O461" s="27"/>
      <c r="P461" s="27"/>
    </row>
    <row r="462" spans="1:16" hidden="1" x14ac:dyDescent="0.3">
      <c r="A462" s="25"/>
      <c r="B462" s="26"/>
      <c r="C462" s="8" t="s">
        <v>26</v>
      </c>
      <c r="D462" s="6">
        <f t="shared" ref="D462" si="532">SUM(D458:D461)</f>
        <v>164473.69</v>
      </c>
      <c r="E462" s="6">
        <f t="shared" ref="E462:N462" si="533">SUM(E458:E461)</f>
        <v>0</v>
      </c>
      <c r="F462" s="6">
        <f t="shared" si="533"/>
        <v>0</v>
      </c>
      <c r="G462" s="6">
        <f t="shared" si="533"/>
        <v>0</v>
      </c>
      <c r="H462" s="6">
        <f t="shared" si="533"/>
        <v>164473.69</v>
      </c>
      <c r="I462" s="6">
        <f t="shared" si="533"/>
        <v>0</v>
      </c>
      <c r="J462" s="6">
        <f t="shared" ref="J462" si="534">SUM(J458:J461)</f>
        <v>164473.69</v>
      </c>
      <c r="K462" s="6">
        <f t="shared" si="533"/>
        <v>0</v>
      </c>
      <c r="L462" s="6">
        <f t="shared" si="533"/>
        <v>0</v>
      </c>
      <c r="M462" s="6">
        <f t="shared" ref="M462" si="535">SUM(M458:M461)</f>
        <v>0</v>
      </c>
      <c r="N462" s="6">
        <f t="shared" si="533"/>
        <v>0</v>
      </c>
      <c r="O462" s="23"/>
      <c r="P462" s="23"/>
    </row>
    <row r="463" spans="1:16" ht="24" hidden="1" x14ac:dyDescent="0.3">
      <c r="A463" s="25" t="s">
        <v>250</v>
      </c>
      <c r="B463" s="26" t="s">
        <v>103</v>
      </c>
      <c r="C463" s="16" t="s">
        <v>25</v>
      </c>
      <c r="D463" s="1">
        <f t="shared" ref="D463:D494" si="536">SUM(J463:N463)</f>
        <v>0</v>
      </c>
      <c r="E463" s="1"/>
      <c r="F463" s="1"/>
      <c r="G463" s="1"/>
      <c r="H463" s="1"/>
      <c r="I463" s="1"/>
      <c r="J463" s="1">
        <f t="shared" ref="J463" si="537">SUM(E463:I463)</f>
        <v>0</v>
      </c>
      <c r="K463" s="1"/>
      <c r="L463" s="1"/>
      <c r="M463" s="1"/>
      <c r="N463" s="1"/>
      <c r="O463" s="22" t="s">
        <v>5</v>
      </c>
      <c r="P463" s="22">
        <v>40</v>
      </c>
    </row>
    <row r="464" spans="1:16" ht="24" hidden="1" x14ac:dyDescent="0.3">
      <c r="A464" s="25"/>
      <c r="B464" s="26"/>
      <c r="C464" s="16" t="s">
        <v>24</v>
      </c>
      <c r="D464" s="1">
        <f t="shared" si="536"/>
        <v>156250</v>
      </c>
      <c r="E464" s="1">
        <v>0</v>
      </c>
      <c r="F464" s="1">
        <v>0</v>
      </c>
      <c r="G464" s="1">
        <v>0</v>
      </c>
      <c r="H464" s="1">
        <v>156250</v>
      </c>
      <c r="I464" s="1">
        <v>0</v>
      </c>
      <c r="J464" s="1">
        <f t="shared" si="456"/>
        <v>156250</v>
      </c>
      <c r="K464" s="1">
        <v>0</v>
      </c>
      <c r="L464" s="1">
        <v>0</v>
      </c>
      <c r="M464" s="1">
        <v>0</v>
      </c>
      <c r="N464" s="1">
        <v>0</v>
      </c>
      <c r="O464" s="27"/>
      <c r="P464" s="27"/>
    </row>
    <row r="465" spans="1:16" ht="24" hidden="1" x14ac:dyDescent="0.3">
      <c r="A465" s="25"/>
      <c r="B465" s="26"/>
      <c r="C465" s="16" t="s">
        <v>146</v>
      </c>
      <c r="D465" s="1">
        <f t="shared" si="536"/>
        <v>8223.69</v>
      </c>
      <c r="E465" s="1">
        <v>0</v>
      </c>
      <c r="F465" s="1">
        <v>0</v>
      </c>
      <c r="G465" s="1">
        <v>0</v>
      </c>
      <c r="H465" s="1">
        <v>8223.69</v>
      </c>
      <c r="I465" s="1">
        <v>0</v>
      </c>
      <c r="J465" s="1">
        <f t="shared" si="456"/>
        <v>8223.69</v>
      </c>
      <c r="K465" s="1">
        <v>0</v>
      </c>
      <c r="L465" s="1">
        <v>0</v>
      </c>
      <c r="M465" s="1">
        <v>0</v>
      </c>
      <c r="N465" s="1">
        <v>0</v>
      </c>
      <c r="O465" s="27"/>
      <c r="P465" s="27"/>
    </row>
    <row r="466" spans="1:16" ht="24" hidden="1" x14ac:dyDescent="0.3">
      <c r="A466" s="25"/>
      <c r="B466" s="26"/>
      <c r="C466" s="16" t="s">
        <v>23</v>
      </c>
      <c r="D466" s="1">
        <f t="shared" si="470"/>
        <v>0</v>
      </c>
      <c r="E466" s="1"/>
      <c r="F466" s="1"/>
      <c r="G466" s="1"/>
      <c r="H466" s="1"/>
      <c r="I466" s="1"/>
      <c r="J466" s="1">
        <f t="shared" si="456"/>
        <v>0</v>
      </c>
      <c r="K466" s="1"/>
      <c r="L466" s="1"/>
      <c r="M466" s="1"/>
      <c r="N466" s="1"/>
      <c r="O466" s="27"/>
      <c r="P466" s="27"/>
    </row>
    <row r="467" spans="1:16" hidden="1" x14ac:dyDescent="0.3">
      <c r="A467" s="25"/>
      <c r="B467" s="26"/>
      <c r="C467" s="8" t="s">
        <v>26</v>
      </c>
      <c r="D467" s="6">
        <f t="shared" ref="D467" si="538">SUM(D463:D466)</f>
        <v>164473.69</v>
      </c>
      <c r="E467" s="6">
        <f t="shared" ref="E467:N467" si="539">SUM(E463:E466)</f>
        <v>0</v>
      </c>
      <c r="F467" s="6">
        <f t="shared" si="539"/>
        <v>0</v>
      </c>
      <c r="G467" s="6">
        <f t="shared" si="539"/>
        <v>0</v>
      </c>
      <c r="H467" s="6">
        <f t="shared" si="539"/>
        <v>164473.69</v>
      </c>
      <c r="I467" s="6">
        <f t="shared" si="539"/>
        <v>0</v>
      </c>
      <c r="J467" s="6">
        <f t="shared" ref="J467" si="540">SUM(J463:J466)</f>
        <v>164473.69</v>
      </c>
      <c r="K467" s="6">
        <f t="shared" si="539"/>
        <v>0</v>
      </c>
      <c r="L467" s="6">
        <f t="shared" si="539"/>
        <v>0</v>
      </c>
      <c r="M467" s="6">
        <f t="shared" ref="M467" si="541">SUM(M463:M466)</f>
        <v>0</v>
      </c>
      <c r="N467" s="6">
        <f t="shared" si="539"/>
        <v>0</v>
      </c>
      <c r="O467" s="23"/>
      <c r="P467" s="23"/>
    </row>
    <row r="468" spans="1:16" ht="24" hidden="1" x14ac:dyDescent="0.3">
      <c r="A468" s="25" t="s">
        <v>251</v>
      </c>
      <c r="B468" s="26" t="s">
        <v>132</v>
      </c>
      <c r="C468" s="16" t="s">
        <v>25</v>
      </c>
      <c r="D468" s="1">
        <f t="shared" ref="D468:D499" si="542">SUM(J468:N468)</f>
        <v>0</v>
      </c>
      <c r="E468" s="1"/>
      <c r="F468" s="1"/>
      <c r="G468" s="1"/>
      <c r="H468" s="1"/>
      <c r="I468" s="1"/>
      <c r="J468" s="1">
        <f t="shared" ref="J468:J531" si="543">SUM(E468:I468)</f>
        <v>0</v>
      </c>
      <c r="K468" s="1"/>
      <c r="L468" s="1"/>
      <c r="M468" s="1"/>
      <c r="N468" s="1"/>
      <c r="O468" s="22" t="s">
        <v>5</v>
      </c>
      <c r="P468" s="22">
        <v>40</v>
      </c>
    </row>
    <row r="469" spans="1:16" ht="24" hidden="1" x14ac:dyDescent="0.3">
      <c r="A469" s="25"/>
      <c r="B469" s="26"/>
      <c r="C469" s="16" t="s">
        <v>24</v>
      </c>
      <c r="D469" s="1">
        <f t="shared" si="542"/>
        <v>156250</v>
      </c>
      <c r="E469" s="1">
        <v>0</v>
      </c>
      <c r="F469" s="1">
        <v>0</v>
      </c>
      <c r="G469" s="1">
        <v>0</v>
      </c>
      <c r="H469" s="1">
        <v>156250</v>
      </c>
      <c r="I469" s="1">
        <v>0</v>
      </c>
      <c r="J469" s="1">
        <f t="shared" si="543"/>
        <v>156250</v>
      </c>
      <c r="K469" s="1">
        <v>0</v>
      </c>
      <c r="L469" s="1">
        <v>0</v>
      </c>
      <c r="M469" s="1">
        <v>0</v>
      </c>
      <c r="N469" s="1">
        <v>0</v>
      </c>
      <c r="O469" s="27"/>
      <c r="P469" s="27"/>
    </row>
    <row r="470" spans="1:16" ht="24" hidden="1" x14ac:dyDescent="0.3">
      <c r="A470" s="25"/>
      <c r="B470" s="26"/>
      <c r="C470" s="16" t="s">
        <v>146</v>
      </c>
      <c r="D470" s="1">
        <f t="shared" si="542"/>
        <v>8223.69</v>
      </c>
      <c r="E470" s="1">
        <v>0</v>
      </c>
      <c r="F470" s="1">
        <v>0</v>
      </c>
      <c r="G470" s="1">
        <v>0</v>
      </c>
      <c r="H470" s="1">
        <v>8223.69</v>
      </c>
      <c r="I470" s="1">
        <v>0</v>
      </c>
      <c r="J470" s="1">
        <f t="shared" si="543"/>
        <v>8223.69</v>
      </c>
      <c r="K470" s="1">
        <v>0</v>
      </c>
      <c r="L470" s="1">
        <v>0</v>
      </c>
      <c r="M470" s="1">
        <v>0</v>
      </c>
      <c r="N470" s="1">
        <v>0</v>
      </c>
      <c r="O470" s="27"/>
      <c r="P470" s="27"/>
    </row>
    <row r="471" spans="1:16" ht="24" hidden="1" x14ac:dyDescent="0.3">
      <c r="A471" s="25"/>
      <c r="B471" s="26"/>
      <c r="C471" s="16" t="s">
        <v>23</v>
      </c>
      <c r="D471" s="1">
        <f t="shared" si="470"/>
        <v>0</v>
      </c>
      <c r="E471" s="1"/>
      <c r="F471" s="1"/>
      <c r="G471" s="1"/>
      <c r="H471" s="1"/>
      <c r="I471" s="1"/>
      <c r="J471" s="1">
        <f t="shared" si="543"/>
        <v>0</v>
      </c>
      <c r="K471" s="1"/>
      <c r="L471" s="1"/>
      <c r="M471" s="1"/>
      <c r="N471" s="1"/>
      <c r="O471" s="27"/>
      <c r="P471" s="27"/>
    </row>
    <row r="472" spans="1:16" hidden="1" x14ac:dyDescent="0.3">
      <c r="A472" s="25"/>
      <c r="B472" s="26"/>
      <c r="C472" s="8" t="s">
        <v>26</v>
      </c>
      <c r="D472" s="6">
        <f t="shared" ref="D472" si="544">SUM(D468:D471)</f>
        <v>164473.69</v>
      </c>
      <c r="E472" s="6">
        <f t="shared" ref="E472:N472" si="545">SUM(E468:E471)</f>
        <v>0</v>
      </c>
      <c r="F472" s="6">
        <f t="shared" si="545"/>
        <v>0</v>
      </c>
      <c r="G472" s="6">
        <f t="shared" si="545"/>
        <v>0</v>
      </c>
      <c r="H472" s="6">
        <f t="shared" si="545"/>
        <v>164473.69</v>
      </c>
      <c r="I472" s="6">
        <f t="shared" si="545"/>
        <v>0</v>
      </c>
      <c r="J472" s="6">
        <f t="shared" ref="J472" si="546">SUM(J468:J471)</f>
        <v>164473.69</v>
      </c>
      <c r="K472" s="6">
        <f t="shared" si="545"/>
        <v>0</v>
      </c>
      <c r="L472" s="6">
        <f t="shared" si="545"/>
        <v>0</v>
      </c>
      <c r="M472" s="6">
        <f t="shared" ref="M472" si="547">SUM(M468:M471)</f>
        <v>0</v>
      </c>
      <c r="N472" s="6">
        <f t="shared" si="545"/>
        <v>0</v>
      </c>
      <c r="O472" s="23"/>
      <c r="P472" s="23"/>
    </row>
    <row r="473" spans="1:16" ht="24.6" hidden="1" customHeight="1" x14ac:dyDescent="0.3">
      <c r="A473" s="25" t="s">
        <v>252</v>
      </c>
      <c r="B473" s="26" t="s">
        <v>99</v>
      </c>
      <c r="C473" s="16" t="s">
        <v>25</v>
      </c>
      <c r="D473" s="1">
        <f t="shared" ref="D473:D504" si="548">SUM(J473:N473)</f>
        <v>0</v>
      </c>
      <c r="E473" s="1"/>
      <c r="F473" s="1"/>
      <c r="G473" s="1"/>
      <c r="H473" s="1"/>
      <c r="I473" s="1"/>
      <c r="J473" s="1">
        <f t="shared" ref="J473" si="549">SUM(E473:I473)</f>
        <v>0</v>
      </c>
      <c r="K473" s="1"/>
      <c r="L473" s="1"/>
      <c r="M473" s="1"/>
      <c r="N473" s="1"/>
      <c r="O473" s="22" t="s">
        <v>5</v>
      </c>
      <c r="P473" s="22">
        <v>40</v>
      </c>
    </row>
    <row r="474" spans="1:16" ht="24" hidden="1" x14ac:dyDescent="0.3">
      <c r="A474" s="25"/>
      <c r="B474" s="26"/>
      <c r="C474" s="16" t="s">
        <v>24</v>
      </c>
      <c r="D474" s="1">
        <f t="shared" si="548"/>
        <v>189393.94</v>
      </c>
      <c r="E474" s="1">
        <v>0</v>
      </c>
      <c r="F474" s="1">
        <v>0</v>
      </c>
      <c r="G474" s="1">
        <v>0</v>
      </c>
      <c r="H474" s="1">
        <v>0</v>
      </c>
      <c r="I474" s="1">
        <v>189393.94</v>
      </c>
      <c r="J474" s="1">
        <f t="shared" si="543"/>
        <v>189393.94</v>
      </c>
      <c r="K474" s="1">
        <v>0</v>
      </c>
      <c r="L474" s="1">
        <v>0</v>
      </c>
      <c r="M474" s="1">
        <v>0</v>
      </c>
      <c r="N474" s="1">
        <v>0</v>
      </c>
      <c r="O474" s="27"/>
      <c r="P474" s="27"/>
    </row>
    <row r="475" spans="1:16" ht="24" hidden="1" x14ac:dyDescent="0.3">
      <c r="A475" s="25"/>
      <c r="B475" s="26"/>
      <c r="C475" s="16" t="s">
        <v>146</v>
      </c>
      <c r="D475" s="1">
        <f t="shared" si="548"/>
        <v>9968.7800000000007</v>
      </c>
      <c r="E475" s="1">
        <v>0</v>
      </c>
      <c r="F475" s="1">
        <v>0</v>
      </c>
      <c r="G475" s="1">
        <v>0</v>
      </c>
      <c r="H475" s="1">
        <v>0</v>
      </c>
      <c r="I475" s="1">
        <v>9968.7800000000007</v>
      </c>
      <c r="J475" s="1">
        <f t="shared" si="543"/>
        <v>9968.7800000000007</v>
      </c>
      <c r="K475" s="1">
        <v>0</v>
      </c>
      <c r="L475" s="1">
        <v>0</v>
      </c>
      <c r="M475" s="1">
        <v>0</v>
      </c>
      <c r="N475" s="1">
        <v>0</v>
      </c>
      <c r="O475" s="27"/>
      <c r="P475" s="27"/>
    </row>
    <row r="476" spans="1:16" ht="24" hidden="1" x14ac:dyDescent="0.3">
      <c r="A476" s="25"/>
      <c r="B476" s="26"/>
      <c r="C476" s="16" t="s">
        <v>23</v>
      </c>
      <c r="D476" s="1">
        <f t="shared" si="470"/>
        <v>0</v>
      </c>
      <c r="E476" s="1"/>
      <c r="F476" s="1"/>
      <c r="G476" s="1"/>
      <c r="H476" s="1"/>
      <c r="I476" s="1"/>
      <c r="J476" s="1">
        <f t="shared" si="543"/>
        <v>0</v>
      </c>
      <c r="K476" s="1"/>
      <c r="L476" s="1"/>
      <c r="M476" s="1"/>
      <c r="N476" s="1"/>
      <c r="O476" s="27"/>
      <c r="P476" s="27"/>
    </row>
    <row r="477" spans="1:16" hidden="1" x14ac:dyDescent="0.3">
      <c r="A477" s="25"/>
      <c r="B477" s="26"/>
      <c r="C477" s="8" t="s">
        <v>26</v>
      </c>
      <c r="D477" s="6">
        <f t="shared" ref="D477" si="550">SUM(D473:D476)</f>
        <v>199362.72</v>
      </c>
      <c r="E477" s="6">
        <f t="shared" ref="E477:N477" si="551">SUM(E473:E476)</f>
        <v>0</v>
      </c>
      <c r="F477" s="6">
        <f t="shared" si="551"/>
        <v>0</v>
      </c>
      <c r="G477" s="6">
        <f t="shared" si="551"/>
        <v>0</v>
      </c>
      <c r="H477" s="6">
        <f t="shared" si="551"/>
        <v>0</v>
      </c>
      <c r="I477" s="6">
        <f t="shared" si="551"/>
        <v>199362.72</v>
      </c>
      <c r="J477" s="6">
        <f t="shared" ref="J477" si="552">SUM(J473:J476)</f>
        <v>199362.72</v>
      </c>
      <c r="K477" s="6">
        <f t="shared" si="551"/>
        <v>0</v>
      </c>
      <c r="L477" s="6">
        <f t="shared" si="551"/>
        <v>0</v>
      </c>
      <c r="M477" s="6">
        <f t="shared" ref="M477" si="553">SUM(M473:M476)</f>
        <v>0</v>
      </c>
      <c r="N477" s="6">
        <f t="shared" si="551"/>
        <v>0</v>
      </c>
      <c r="O477" s="23"/>
      <c r="P477" s="23"/>
    </row>
    <row r="478" spans="1:16" ht="24" hidden="1" x14ac:dyDescent="0.3">
      <c r="A478" s="25" t="s">
        <v>253</v>
      </c>
      <c r="B478" s="26" t="s">
        <v>133</v>
      </c>
      <c r="C478" s="16" t="s">
        <v>25</v>
      </c>
      <c r="D478" s="1">
        <f t="shared" ref="D478:D509" si="554">SUM(J478:N478)</f>
        <v>0</v>
      </c>
      <c r="E478" s="1"/>
      <c r="F478" s="1"/>
      <c r="G478" s="1"/>
      <c r="H478" s="1"/>
      <c r="I478" s="1"/>
      <c r="J478" s="1">
        <f t="shared" ref="J478" si="555">SUM(E478:I478)</f>
        <v>0</v>
      </c>
      <c r="K478" s="1"/>
      <c r="L478" s="1"/>
      <c r="M478" s="1"/>
      <c r="N478" s="1"/>
      <c r="O478" s="22" t="s">
        <v>5</v>
      </c>
      <c r="P478" s="22">
        <v>40</v>
      </c>
    </row>
    <row r="479" spans="1:16" ht="24" hidden="1" x14ac:dyDescent="0.3">
      <c r="A479" s="25"/>
      <c r="B479" s="26"/>
      <c r="C479" s="16" t="s">
        <v>24</v>
      </c>
      <c r="D479" s="1">
        <f t="shared" si="554"/>
        <v>347222.33</v>
      </c>
      <c r="E479" s="1">
        <v>0</v>
      </c>
      <c r="F479" s="1">
        <v>0</v>
      </c>
      <c r="G479" s="1">
        <v>0</v>
      </c>
      <c r="H479" s="1">
        <v>0</v>
      </c>
      <c r="I479" s="1">
        <v>0</v>
      </c>
      <c r="J479" s="1">
        <f t="shared" si="543"/>
        <v>0</v>
      </c>
      <c r="K479" s="1">
        <v>347222.33</v>
      </c>
      <c r="L479" s="1">
        <v>0</v>
      </c>
      <c r="M479" s="1">
        <v>0</v>
      </c>
      <c r="N479" s="1">
        <v>0</v>
      </c>
      <c r="O479" s="27"/>
      <c r="P479" s="27"/>
    </row>
    <row r="480" spans="1:16" ht="24" hidden="1" x14ac:dyDescent="0.3">
      <c r="A480" s="25"/>
      <c r="B480" s="26"/>
      <c r="C480" s="16" t="s">
        <v>146</v>
      </c>
      <c r="D480" s="1">
        <f t="shared" si="554"/>
        <v>7086.17</v>
      </c>
      <c r="E480" s="1">
        <v>0</v>
      </c>
      <c r="F480" s="1">
        <v>0</v>
      </c>
      <c r="G480" s="1">
        <v>0</v>
      </c>
      <c r="H480" s="1">
        <v>0</v>
      </c>
      <c r="I480" s="1">
        <v>0</v>
      </c>
      <c r="J480" s="1">
        <f t="shared" si="543"/>
        <v>0</v>
      </c>
      <c r="K480" s="1">
        <v>7086.17</v>
      </c>
      <c r="L480" s="1">
        <v>0</v>
      </c>
      <c r="M480" s="1">
        <v>0</v>
      </c>
      <c r="N480" s="1">
        <v>0</v>
      </c>
      <c r="O480" s="27"/>
      <c r="P480" s="27"/>
    </row>
    <row r="481" spans="1:16" ht="24" hidden="1" x14ac:dyDescent="0.3">
      <c r="A481" s="25"/>
      <c r="B481" s="26"/>
      <c r="C481" s="16" t="s">
        <v>23</v>
      </c>
      <c r="D481" s="1">
        <f t="shared" ref="D481:D544" si="556">SUM(J481:N481)</f>
        <v>0</v>
      </c>
      <c r="E481" s="1"/>
      <c r="F481" s="1"/>
      <c r="G481" s="1"/>
      <c r="H481" s="1"/>
      <c r="I481" s="1"/>
      <c r="J481" s="1">
        <f t="shared" si="543"/>
        <v>0</v>
      </c>
      <c r="K481" s="1"/>
      <c r="L481" s="1"/>
      <c r="M481" s="1"/>
      <c r="N481" s="1"/>
      <c r="O481" s="27"/>
      <c r="P481" s="27"/>
    </row>
    <row r="482" spans="1:16" hidden="1" x14ac:dyDescent="0.3">
      <c r="A482" s="25"/>
      <c r="B482" s="26"/>
      <c r="C482" s="8" t="s">
        <v>26</v>
      </c>
      <c r="D482" s="6">
        <f t="shared" ref="D482" si="557">SUM(D478:D481)</f>
        <v>354308.5</v>
      </c>
      <c r="E482" s="6">
        <f t="shared" ref="E482:N482" si="558">SUM(E478:E481)</f>
        <v>0</v>
      </c>
      <c r="F482" s="6">
        <f t="shared" si="558"/>
        <v>0</v>
      </c>
      <c r="G482" s="6">
        <f t="shared" si="558"/>
        <v>0</v>
      </c>
      <c r="H482" s="6">
        <f t="shared" si="558"/>
        <v>0</v>
      </c>
      <c r="I482" s="6">
        <f t="shared" si="558"/>
        <v>0</v>
      </c>
      <c r="J482" s="6">
        <f t="shared" ref="J482" si="559">SUM(J478:J481)</f>
        <v>0</v>
      </c>
      <c r="K482" s="6">
        <f t="shared" si="558"/>
        <v>354308.5</v>
      </c>
      <c r="L482" s="6">
        <f t="shared" si="558"/>
        <v>0</v>
      </c>
      <c r="M482" s="6">
        <f t="shared" ref="M482" si="560">SUM(M478:M481)</f>
        <v>0</v>
      </c>
      <c r="N482" s="6">
        <f t="shared" si="558"/>
        <v>0</v>
      </c>
      <c r="O482" s="23"/>
      <c r="P482" s="23"/>
    </row>
    <row r="483" spans="1:16" ht="24" hidden="1" x14ac:dyDescent="0.3">
      <c r="A483" s="25" t="s">
        <v>254</v>
      </c>
      <c r="B483" s="26" t="s">
        <v>134</v>
      </c>
      <c r="C483" s="16" t="s">
        <v>25</v>
      </c>
      <c r="D483" s="1">
        <f t="shared" ref="D483:D514" si="561">SUM(J483:N483)</f>
        <v>0</v>
      </c>
      <c r="E483" s="1"/>
      <c r="F483" s="1"/>
      <c r="G483" s="1"/>
      <c r="H483" s="1"/>
      <c r="I483" s="1"/>
      <c r="J483" s="1">
        <f t="shared" ref="J483" si="562">SUM(E483:I483)</f>
        <v>0</v>
      </c>
      <c r="K483" s="1"/>
      <c r="L483" s="1"/>
      <c r="M483" s="1"/>
      <c r="N483" s="1"/>
      <c r="O483" s="22" t="s">
        <v>5</v>
      </c>
      <c r="P483" s="22">
        <v>40</v>
      </c>
    </row>
    <row r="484" spans="1:16" ht="24" hidden="1" x14ac:dyDescent="0.3">
      <c r="A484" s="25"/>
      <c r="B484" s="26"/>
      <c r="C484" s="16" t="s">
        <v>24</v>
      </c>
      <c r="D484" s="1">
        <f t="shared" si="561"/>
        <v>189393.94</v>
      </c>
      <c r="E484" s="1">
        <v>0</v>
      </c>
      <c r="F484" s="1">
        <v>0</v>
      </c>
      <c r="G484" s="1">
        <v>0</v>
      </c>
      <c r="H484" s="1">
        <v>0</v>
      </c>
      <c r="I484" s="1">
        <v>189393.94</v>
      </c>
      <c r="J484" s="1">
        <f t="shared" si="543"/>
        <v>189393.94</v>
      </c>
      <c r="K484" s="1">
        <v>0</v>
      </c>
      <c r="L484" s="1">
        <v>0</v>
      </c>
      <c r="M484" s="1">
        <v>0</v>
      </c>
      <c r="N484" s="1">
        <v>0</v>
      </c>
      <c r="O484" s="27"/>
      <c r="P484" s="27"/>
    </row>
    <row r="485" spans="1:16" ht="24" hidden="1" x14ac:dyDescent="0.3">
      <c r="A485" s="25"/>
      <c r="B485" s="26"/>
      <c r="C485" s="16" t="s">
        <v>146</v>
      </c>
      <c r="D485" s="1">
        <f t="shared" si="561"/>
        <v>9968.11</v>
      </c>
      <c r="E485" s="1">
        <v>0</v>
      </c>
      <c r="F485" s="1">
        <v>0</v>
      </c>
      <c r="G485" s="1">
        <v>0</v>
      </c>
      <c r="H485" s="1">
        <v>0</v>
      </c>
      <c r="I485" s="1">
        <v>9968.11</v>
      </c>
      <c r="J485" s="1">
        <f t="shared" si="543"/>
        <v>9968.11</v>
      </c>
      <c r="K485" s="1">
        <v>0</v>
      </c>
      <c r="L485" s="1">
        <v>0</v>
      </c>
      <c r="M485" s="1">
        <v>0</v>
      </c>
      <c r="N485" s="1">
        <v>0</v>
      </c>
      <c r="O485" s="27"/>
      <c r="P485" s="27"/>
    </row>
    <row r="486" spans="1:16" ht="24" hidden="1" x14ac:dyDescent="0.3">
      <c r="A486" s="25"/>
      <c r="B486" s="26"/>
      <c r="C486" s="16" t="s">
        <v>23</v>
      </c>
      <c r="D486" s="1">
        <f t="shared" si="556"/>
        <v>0</v>
      </c>
      <c r="E486" s="1"/>
      <c r="F486" s="1"/>
      <c r="G486" s="1"/>
      <c r="H486" s="1"/>
      <c r="I486" s="1"/>
      <c r="J486" s="1">
        <f t="shared" si="543"/>
        <v>0</v>
      </c>
      <c r="K486" s="1"/>
      <c r="L486" s="1"/>
      <c r="M486" s="1"/>
      <c r="N486" s="1"/>
      <c r="O486" s="27"/>
      <c r="P486" s="27"/>
    </row>
    <row r="487" spans="1:16" hidden="1" x14ac:dyDescent="0.3">
      <c r="A487" s="25"/>
      <c r="B487" s="26"/>
      <c r="C487" s="8" t="s">
        <v>26</v>
      </c>
      <c r="D487" s="6">
        <f t="shared" ref="D487" si="563">SUM(D483:D486)</f>
        <v>199362.05</v>
      </c>
      <c r="E487" s="6">
        <f t="shared" ref="E487:N487" si="564">SUM(E483:E486)</f>
        <v>0</v>
      </c>
      <c r="F487" s="6">
        <f t="shared" si="564"/>
        <v>0</v>
      </c>
      <c r="G487" s="6">
        <f t="shared" si="564"/>
        <v>0</v>
      </c>
      <c r="H487" s="6">
        <f t="shared" si="564"/>
        <v>0</v>
      </c>
      <c r="I487" s="6">
        <f t="shared" si="564"/>
        <v>199362.05</v>
      </c>
      <c r="J487" s="6">
        <f t="shared" ref="J487" si="565">SUM(J483:J486)</f>
        <v>199362.05</v>
      </c>
      <c r="K487" s="6">
        <f t="shared" si="564"/>
        <v>0</v>
      </c>
      <c r="L487" s="6">
        <f t="shared" si="564"/>
        <v>0</v>
      </c>
      <c r="M487" s="6">
        <f t="shared" ref="M487" si="566">SUM(M483:M486)</f>
        <v>0</v>
      </c>
      <c r="N487" s="6">
        <f t="shared" si="564"/>
        <v>0</v>
      </c>
      <c r="O487" s="23"/>
      <c r="P487" s="23"/>
    </row>
    <row r="488" spans="1:16" ht="24" hidden="1" x14ac:dyDescent="0.3">
      <c r="A488" s="25" t="s">
        <v>255</v>
      </c>
      <c r="B488" s="26" t="s">
        <v>135</v>
      </c>
      <c r="C488" s="16" t="s">
        <v>25</v>
      </c>
      <c r="D488" s="1">
        <f t="shared" ref="D488:D519" si="567">SUM(J488:N488)</f>
        <v>0</v>
      </c>
      <c r="E488" s="1"/>
      <c r="F488" s="1"/>
      <c r="G488" s="1"/>
      <c r="H488" s="1"/>
      <c r="I488" s="1"/>
      <c r="J488" s="1">
        <f t="shared" ref="J488" si="568">SUM(E488:I488)</f>
        <v>0</v>
      </c>
      <c r="K488" s="1"/>
      <c r="L488" s="1"/>
      <c r="M488" s="1"/>
      <c r="N488" s="1"/>
      <c r="O488" s="22" t="s">
        <v>5</v>
      </c>
      <c r="P488" s="22">
        <v>40</v>
      </c>
    </row>
    <row r="489" spans="1:16" ht="24" hidden="1" x14ac:dyDescent="0.3">
      <c r="A489" s="25"/>
      <c r="B489" s="26"/>
      <c r="C489" s="16" t="s">
        <v>24</v>
      </c>
      <c r="D489" s="1">
        <f t="shared" si="567"/>
        <v>189393.94</v>
      </c>
      <c r="E489" s="1">
        <v>0</v>
      </c>
      <c r="F489" s="1">
        <v>0</v>
      </c>
      <c r="G489" s="1">
        <v>0</v>
      </c>
      <c r="H489" s="1">
        <v>0</v>
      </c>
      <c r="I489" s="1">
        <v>189393.94</v>
      </c>
      <c r="J489" s="1">
        <f t="shared" si="543"/>
        <v>189393.94</v>
      </c>
      <c r="K489" s="1">
        <v>0</v>
      </c>
      <c r="L489" s="1">
        <v>0</v>
      </c>
      <c r="M489" s="1">
        <v>0</v>
      </c>
      <c r="N489" s="1">
        <v>0</v>
      </c>
      <c r="O489" s="27"/>
      <c r="P489" s="27"/>
    </row>
    <row r="490" spans="1:16" ht="24" hidden="1" x14ac:dyDescent="0.3">
      <c r="A490" s="25"/>
      <c r="B490" s="26"/>
      <c r="C490" s="16" t="s">
        <v>146</v>
      </c>
      <c r="D490" s="1">
        <f t="shared" si="567"/>
        <v>9968.11</v>
      </c>
      <c r="E490" s="1">
        <v>0</v>
      </c>
      <c r="F490" s="1">
        <v>0</v>
      </c>
      <c r="G490" s="1">
        <v>0</v>
      </c>
      <c r="H490" s="1">
        <v>0</v>
      </c>
      <c r="I490" s="1">
        <v>9968.11</v>
      </c>
      <c r="J490" s="1">
        <f t="shared" si="543"/>
        <v>9968.11</v>
      </c>
      <c r="K490" s="1">
        <v>0</v>
      </c>
      <c r="L490" s="1">
        <v>0</v>
      </c>
      <c r="M490" s="1">
        <v>0</v>
      </c>
      <c r="N490" s="1">
        <v>0</v>
      </c>
      <c r="O490" s="27"/>
      <c r="P490" s="27"/>
    </row>
    <row r="491" spans="1:16" ht="24" hidden="1" x14ac:dyDescent="0.3">
      <c r="A491" s="25"/>
      <c r="B491" s="26"/>
      <c r="C491" s="16" t="s">
        <v>23</v>
      </c>
      <c r="D491" s="1">
        <f t="shared" si="556"/>
        <v>0</v>
      </c>
      <c r="E491" s="1"/>
      <c r="F491" s="1"/>
      <c r="G491" s="1"/>
      <c r="H491" s="1"/>
      <c r="I491" s="1"/>
      <c r="J491" s="1">
        <f t="shared" si="543"/>
        <v>0</v>
      </c>
      <c r="K491" s="1"/>
      <c r="L491" s="1"/>
      <c r="M491" s="1"/>
      <c r="N491" s="1"/>
      <c r="O491" s="27"/>
      <c r="P491" s="27"/>
    </row>
    <row r="492" spans="1:16" hidden="1" x14ac:dyDescent="0.3">
      <c r="A492" s="25"/>
      <c r="B492" s="26"/>
      <c r="C492" s="8" t="s">
        <v>26</v>
      </c>
      <c r="D492" s="6">
        <f t="shared" ref="D492" si="569">SUM(D488:D491)</f>
        <v>199362.05</v>
      </c>
      <c r="E492" s="6">
        <f t="shared" ref="E492:N492" si="570">SUM(E488:E491)</f>
        <v>0</v>
      </c>
      <c r="F492" s="6">
        <f t="shared" si="570"/>
        <v>0</v>
      </c>
      <c r="G492" s="6">
        <f t="shared" si="570"/>
        <v>0</v>
      </c>
      <c r="H492" s="6">
        <f t="shared" si="570"/>
        <v>0</v>
      </c>
      <c r="I492" s="6">
        <f t="shared" si="570"/>
        <v>199362.05</v>
      </c>
      <c r="J492" s="6">
        <f t="shared" ref="J492" si="571">SUM(J488:J491)</f>
        <v>199362.05</v>
      </c>
      <c r="K492" s="6">
        <f t="shared" si="570"/>
        <v>0</v>
      </c>
      <c r="L492" s="6">
        <f t="shared" si="570"/>
        <v>0</v>
      </c>
      <c r="M492" s="6">
        <f t="shared" ref="M492" si="572">SUM(M488:M491)</f>
        <v>0</v>
      </c>
      <c r="N492" s="6">
        <f t="shared" si="570"/>
        <v>0</v>
      </c>
      <c r="O492" s="23"/>
      <c r="P492" s="23"/>
    </row>
    <row r="493" spans="1:16" ht="24" hidden="1" x14ac:dyDescent="0.3">
      <c r="A493" s="25" t="s">
        <v>256</v>
      </c>
      <c r="B493" s="26" t="s">
        <v>152</v>
      </c>
      <c r="C493" s="16" t="s">
        <v>25</v>
      </c>
      <c r="D493" s="1">
        <f t="shared" ref="D493:D524" si="573">SUM(J493:N493)</f>
        <v>0</v>
      </c>
      <c r="E493" s="1"/>
      <c r="F493" s="1"/>
      <c r="G493" s="1"/>
      <c r="H493" s="1"/>
      <c r="I493" s="1"/>
      <c r="J493" s="1">
        <f t="shared" ref="J493" si="574">SUM(E493:I493)</f>
        <v>0</v>
      </c>
      <c r="K493" s="1"/>
      <c r="L493" s="1"/>
      <c r="M493" s="1"/>
      <c r="N493" s="1"/>
      <c r="O493" s="22" t="s">
        <v>5</v>
      </c>
      <c r="P493" s="22">
        <v>40</v>
      </c>
    </row>
    <row r="494" spans="1:16" ht="24" hidden="1" x14ac:dyDescent="0.3">
      <c r="A494" s="25"/>
      <c r="B494" s="26"/>
      <c r="C494" s="16" t="s">
        <v>24</v>
      </c>
      <c r="D494" s="1">
        <f t="shared" si="573"/>
        <v>347222.34</v>
      </c>
      <c r="E494" s="1">
        <v>0</v>
      </c>
      <c r="F494" s="1">
        <v>0</v>
      </c>
      <c r="G494" s="1">
        <v>0</v>
      </c>
      <c r="H494" s="1">
        <v>0</v>
      </c>
      <c r="I494" s="1">
        <v>0</v>
      </c>
      <c r="J494" s="1">
        <f t="shared" si="543"/>
        <v>0</v>
      </c>
      <c r="K494" s="1">
        <v>347222.34</v>
      </c>
      <c r="L494" s="1">
        <v>0</v>
      </c>
      <c r="M494" s="1">
        <v>0</v>
      </c>
      <c r="N494" s="1">
        <v>0</v>
      </c>
      <c r="O494" s="27"/>
      <c r="P494" s="27"/>
    </row>
    <row r="495" spans="1:16" ht="24" hidden="1" x14ac:dyDescent="0.3">
      <c r="A495" s="25"/>
      <c r="B495" s="26"/>
      <c r="C495" s="16" t="s">
        <v>146</v>
      </c>
      <c r="D495" s="1">
        <f t="shared" si="573"/>
        <v>7086.18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f t="shared" si="543"/>
        <v>0</v>
      </c>
      <c r="K495" s="1">
        <v>7086.18</v>
      </c>
      <c r="L495" s="1">
        <v>0</v>
      </c>
      <c r="M495" s="1">
        <v>0</v>
      </c>
      <c r="N495" s="1">
        <v>0</v>
      </c>
      <c r="O495" s="27"/>
      <c r="P495" s="27"/>
    </row>
    <row r="496" spans="1:16" ht="24" hidden="1" x14ac:dyDescent="0.3">
      <c r="A496" s="25"/>
      <c r="B496" s="26"/>
      <c r="C496" s="16" t="s">
        <v>23</v>
      </c>
      <c r="D496" s="1">
        <f t="shared" si="556"/>
        <v>0</v>
      </c>
      <c r="E496" s="1"/>
      <c r="F496" s="1"/>
      <c r="G496" s="1"/>
      <c r="H496" s="1"/>
      <c r="I496" s="1"/>
      <c r="J496" s="1">
        <f t="shared" si="543"/>
        <v>0</v>
      </c>
      <c r="K496" s="1"/>
      <c r="L496" s="1"/>
      <c r="M496" s="1"/>
      <c r="N496" s="1"/>
      <c r="O496" s="27"/>
      <c r="P496" s="27"/>
    </row>
    <row r="497" spans="1:16" hidden="1" x14ac:dyDescent="0.3">
      <c r="A497" s="25"/>
      <c r="B497" s="26"/>
      <c r="C497" s="8" t="s">
        <v>26</v>
      </c>
      <c r="D497" s="6">
        <f t="shared" ref="D497" si="575">SUM(D493:D496)</f>
        <v>354308.52</v>
      </c>
      <c r="E497" s="6">
        <f t="shared" ref="E497:N497" si="576">SUM(E493:E496)</f>
        <v>0</v>
      </c>
      <c r="F497" s="6">
        <f t="shared" si="576"/>
        <v>0</v>
      </c>
      <c r="G497" s="6">
        <f t="shared" si="576"/>
        <v>0</v>
      </c>
      <c r="H497" s="6">
        <f t="shared" si="576"/>
        <v>0</v>
      </c>
      <c r="I497" s="6">
        <f t="shared" si="576"/>
        <v>0</v>
      </c>
      <c r="J497" s="6">
        <f t="shared" ref="J497" si="577">SUM(J493:J496)</f>
        <v>0</v>
      </c>
      <c r="K497" s="6">
        <f t="shared" si="576"/>
        <v>354308.52</v>
      </c>
      <c r="L497" s="6">
        <f t="shared" si="576"/>
        <v>0</v>
      </c>
      <c r="M497" s="6">
        <f t="shared" ref="M497" si="578">SUM(M493:M496)</f>
        <v>0</v>
      </c>
      <c r="N497" s="6">
        <f t="shared" si="576"/>
        <v>0</v>
      </c>
      <c r="O497" s="23"/>
      <c r="P497" s="23"/>
    </row>
    <row r="498" spans="1:16" ht="24" hidden="1" x14ac:dyDescent="0.3">
      <c r="A498" s="25" t="s">
        <v>257</v>
      </c>
      <c r="B498" s="26" t="s">
        <v>153</v>
      </c>
      <c r="C498" s="16" t="s">
        <v>25</v>
      </c>
      <c r="D498" s="1">
        <f t="shared" ref="D498:D529" si="579">SUM(J498:N498)</f>
        <v>0</v>
      </c>
      <c r="E498" s="1"/>
      <c r="F498" s="1"/>
      <c r="G498" s="1"/>
      <c r="H498" s="1"/>
      <c r="I498" s="1"/>
      <c r="J498" s="1">
        <f t="shared" ref="J498" si="580">SUM(E498:I498)</f>
        <v>0</v>
      </c>
      <c r="K498" s="1"/>
      <c r="L498" s="1"/>
      <c r="M498" s="1"/>
      <c r="N498" s="1"/>
      <c r="O498" s="22" t="s">
        <v>5</v>
      </c>
      <c r="P498" s="22">
        <v>40</v>
      </c>
    </row>
    <row r="499" spans="1:16" ht="24" hidden="1" x14ac:dyDescent="0.3">
      <c r="A499" s="25"/>
      <c r="B499" s="26"/>
      <c r="C499" s="16" t="s">
        <v>24</v>
      </c>
      <c r="D499" s="1">
        <f t="shared" si="579"/>
        <v>347222.33</v>
      </c>
      <c r="E499" s="1">
        <v>0</v>
      </c>
      <c r="F499" s="1">
        <v>0</v>
      </c>
      <c r="G499" s="1">
        <v>0</v>
      </c>
      <c r="H499" s="1">
        <v>0</v>
      </c>
      <c r="I499" s="1">
        <v>0</v>
      </c>
      <c r="J499" s="1">
        <f t="shared" si="543"/>
        <v>0</v>
      </c>
      <c r="K499" s="1">
        <v>347222.33</v>
      </c>
      <c r="L499" s="1">
        <v>0</v>
      </c>
      <c r="M499" s="1">
        <v>0</v>
      </c>
      <c r="N499" s="1">
        <v>0</v>
      </c>
      <c r="O499" s="27"/>
      <c r="P499" s="27"/>
    </row>
    <row r="500" spans="1:16" ht="24" hidden="1" x14ac:dyDescent="0.3">
      <c r="A500" s="25"/>
      <c r="B500" s="26"/>
      <c r="C500" s="16" t="s">
        <v>146</v>
      </c>
      <c r="D500" s="1">
        <f t="shared" si="579"/>
        <v>7086.17</v>
      </c>
      <c r="E500" s="1">
        <v>0</v>
      </c>
      <c r="F500" s="1">
        <v>0</v>
      </c>
      <c r="G500" s="1">
        <v>0</v>
      </c>
      <c r="H500" s="1">
        <v>0</v>
      </c>
      <c r="I500" s="1">
        <v>0</v>
      </c>
      <c r="J500" s="1">
        <f t="shared" si="543"/>
        <v>0</v>
      </c>
      <c r="K500" s="1">
        <v>7086.17</v>
      </c>
      <c r="L500" s="1">
        <v>0</v>
      </c>
      <c r="M500" s="1">
        <v>0</v>
      </c>
      <c r="N500" s="1">
        <v>0</v>
      </c>
      <c r="O500" s="27"/>
      <c r="P500" s="27"/>
    </row>
    <row r="501" spans="1:16" ht="24" hidden="1" x14ac:dyDescent="0.3">
      <c r="A501" s="25"/>
      <c r="B501" s="26"/>
      <c r="C501" s="16" t="s">
        <v>23</v>
      </c>
      <c r="D501" s="1">
        <f t="shared" si="556"/>
        <v>0</v>
      </c>
      <c r="E501" s="1"/>
      <c r="F501" s="1"/>
      <c r="G501" s="1"/>
      <c r="H501" s="1"/>
      <c r="I501" s="1"/>
      <c r="J501" s="1">
        <f t="shared" si="543"/>
        <v>0</v>
      </c>
      <c r="K501" s="1"/>
      <c r="L501" s="1"/>
      <c r="M501" s="1"/>
      <c r="N501" s="1"/>
      <c r="O501" s="27"/>
      <c r="P501" s="27"/>
    </row>
    <row r="502" spans="1:16" hidden="1" x14ac:dyDescent="0.3">
      <c r="A502" s="25"/>
      <c r="B502" s="26"/>
      <c r="C502" s="8" t="s">
        <v>26</v>
      </c>
      <c r="D502" s="6">
        <f t="shared" ref="D502" si="581">SUM(D498:D501)</f>
        <v>354308.5</v>
      </c>
      <c r="E502" s="6">
        <f t="shared" ref="E502:N502" si="582">SUM(E498:E501)</f>
        <v>0</v>
      </c>
      <c r="F502" s="6">
        <f t="shared" si="582"/>
        <v>0</v>
      </c>
      <c r="G502" s="6">
        <f t="shared" si="582"/>
        <v>0</v>
      </c>
      <c r="H502" s="6">
        <f t="shared" si="582"/>
        <v>0</v>
      </c>
      <c r="I502" s="6">
        <f t="shared" si="582"/>
        <v>0</v>
      </c>
      <c r="J502" s="6">
        <f t="shared" ref="J502" si="583">SUM(J498:J501)</f>
        <v>0</v>
      </c>
      <c r="K502" s="6">
        <f t="shared" si="582"/>
        <v>354308.5</v>
      </c>
      <c r="L502" s="6">
        <f t="shared" si="582"/>
        <v>0</v>
      </c>
      <c r="M502" s="6">
        <f t="shared" ref="M502" si="584">SUM(M498:M501)</f>
        <v>0</v>
      </c>
      <c r="N502" s="6">
        <f t="shared" si="582"/>
        <v>0</v>
      </c>
      <c r="O502" s="23"/>
      <c r="P502" s="23"/>
    </row>
    <row r="503" spans="1:16" s="11" customFormat="1" ht="24" x14ac:dyDescent="0.3">
      <c r="A503" s="29" t="s">
        <v>166</v>
      </c>
      <c r="B503" s="28" t="s">
        <v>136</v>
      </c>
      <c r="C503" s="16" t="s">
        <v>25</v>
      </c>
      <c r="D503" s="1">
        <f t="shared" ref="D503:D534" si="585">SUM(J503:N503)</f>
        <v>0</v>
      </c>
      <c r="E503" s="1"/>
      <c r="F503" s="1"/>
      <c r="G503" s="1"/>
      <c r="H503" s="1"/>
      <c r="I503" s="1"/>
      <c r="J503" s="1">
        <f t="shared" ref="J503" si="586">SUM(E503:I503)</f>
        <v>0</v>
      </c>
      <c r="K503" s="1"/>
      <c r="L503" s="1"/>
      <c r="M503" s="1"/>
      <c r="N503" s="1"/>
      <c r="O503" s="22" t="s">
        <v>5</v>
      </c>
      <c r="P503" s="22">
        <v>41</v>
      </c>
    </row>
    <row r="504" spans="1:16" s="11" customFormat="1" ht="24" x14ac:dyDescent="0.3">
      <c r="A504" s="30"/>
      <c r="B504" s="28"/>
      <c r="C504" s="16" t="s">
        <v>24</v>
      </c>
      <c r="D504" s="1">
        <f t="shared" si="585"/>
        <v>8460138.0099999998</v>
      </c>
      <c r="E504" s="1">
        <f>E509+E519</f>
        <v>0</v>
      </c>
      <c r="F504" s="1">
        <f t="shared" ref="F504:N505" si="587">F509+F519</f>
        <v>0</v>
      </c>
      <c r="G504" s="1">
        <f t="shared" si="587"/>
        <v>0</v>
      </c>
      <c r="H504" s="1">
        <f t="shared" si="587"/>
        <v>4450558.6900000004</v>
      </c>
      <c r="I504" s="1">
        <f t="shared" si="587"/>
        <v>0</v>
      </c>
      <c r="J504" s="1">
        <f t="shared" si="543"/>
        <v>4450558.6900000004</v>
      </c>
      <c r="K504" s="1">
        <f t="shared" si="587"/>
        <v>4009579.32</v>
      </c>
      <c r="L504" s="1">
        <f t="shared" si="587"/>
        <v>0</v>
      </c>
      <c r="M504" s="1">
        <f t="shared" ref="M504" si="588">M509+M519</f>
        <v>0</v>
      </c>
      <c r="N504" s="1">
        <f t="shared" si="587"/>
        <v>0</v>
      </c>
      <c r="O504" s="27"/>
      <c r="P504" s="27"/>
    </row>
    <row r="505" spans="1:16" s="11" customFormat="1" ht="24" x14ac:dyDescent="0.3">
      <c r="A505" s="30"/>
      <c r="B505" s="28"/>
      <c r="C505" s="16" t="s">
        <v>146</v>
      </c>
      <c r="D505" s="1">
        <f t="shared" si="585"/>
        <v>772867.99</v>
      </c>
      <c r="E505" s="1">
        <f>E510+E520</f>
        <v>0</v>
      </c>
      <c r="F505" s="1">
        <f t="shared" si="587"/>
        <v>0</v>
      </c>
      <c r="G505" s="1">
        <f t="shared" si="587"/>
        <v>0</v>
      </c>
      <c r="H505" s="1">
        <f t="shared" si="587"/>
        <v>275957.31</v>
      </c>
      <c r="I505" s="1">
        <f t="shared" si="587"/>
        <v>0</v>
      </c>
      <c r="J505" s="1">
        <f t="shared" si="543"/>
        <v>275957.31</v>
      </c>
      <c r="K505" s="1">
        <f t="shared" si="587"/>
        <v>496910.68</v>
      </c>
      <c r="L505" s="1">
        <f t="shared" si="587"/>
        <v>0</v>
      </c>
      <c r="M505" s="1">
        <f t="shared" ref="M505" si="589">M510+M520</f>
        <v>0</v>
      </c>
      <c r="N505" s="1">
        <f t="shared" si="587"/>
        <v>0</v>
      </c>
      <c r="O505" s="27"/>
      <c r="P505" s="27"/>
    </row>
    <row r="506" spans="1:16" s="11" customFormat="1" ht="24" x14ac:dyDescent="0.3">
      <c r="A506" s="30"/>
      <c r="B506" s="28"/>
      <c r="C506" s="16" t="s">
        <v>23</v>
      </c>
      <c r="D506" s="1">
        <f t="shared" si="556"/>
        <v>0</v>
      </c>
      <c r="E506" s="1"/>
      <c r="F506" s="1"/>
      <c r="G506" s="1"/>
      <c r="H506" s="1"/>
      <c r="I506" s="1"/>
      <c r="J506" s="1">
        <f t="shared" si="543"/>
        <v>0</v>
      </c>
      <c r="K506" s="1"/>
      <c r="L506" s="1"/>
      <c r="M506" s="1"/>
      <c r="N506" s="1"/>
      <c r="O506" s="27"/>
      <c r="P506" s="27"/>
    </row>
    <row r="507" spans="1:16" s="11" customFormat="1" ht="13.8" x14ac:dyDescent="0.3">
      <c r="A507" s="31"/>
      <c r="B507" s="28"/>
      <c r="C507" s="8" t="s">
        <v>26</v>
      </c>
      <c r="D507" s="6">
        <f t="shared" ref="D507" si="590">SUM(D503:D506)</f>
        <v>9233006</v>
      </c>
      <c r="E507" s="6">
        <f t="shared" ref="E507:N507" si="591">SUM(E503:E506)</f>
        <v>0</v>
      </c>
      <c r="F507" s="6">
        <f t="shared" si="591"/>
        <v>0</v>
      </c>
      <c r="G507" s="6">
        <f t="shared" si="591"/>
        <v>0</v>
      </c>
      <c r="H507" s="6">
        <f t="shared" si="591"/>
        <v>4726516</v>
      </c>
      <c r="I507" s="6">
        <f t="shared" si="591"/>
        <v>0</v>
      </c>
      <c r="J507" s="6">
        <f t="shared" ref="J507" si="592">SUM(J503:J506)</f>
        <v>4726516</v>
      </c>
      <c r="K507" s="6">
        <f t="shared" si="591"/>
        <v>4506490</v>
      </c>
      <c r="L507" s="6">
        <f t="shared" si="591"/>
        <v>0</v>
      </c>
      <c r="M507" s="6">
        <f t="shared" ref="M507" si="593">SUM(M503:M506)</f>
        <v>0</v>
      </c>
      <c r="N507" s="6">
        <f t="shared" si="591"/>
        <v>0</v>
      </c>
      <c r="O507" s="23"/>
      <c r="P507" s="23"/>
    </row>
    <row r="508" spans="1:16" s="11" customFormat="1" ht="24" x14ac:dyDescent="0.3">
      <c r="A508" s="29" t="s">
        <v>167</v>
      </c>
      <c r="B508" s="28" t="s">
        <v>171</v>
      </c>
      <c r="C508" s="16" t="s">
        <v>25</v>
      </c>
      <c r="D508" s="1">
        <f t="shared" ref="D508:D539" si="594">SUM(J508:N508)</f>
        <v>0</v>
      </c>
      <c r="E508" s="1"/>
      <c r="F508" s="1"/>
      <c r="G508" s="1"/>
      <c r="H508" s="1"/>
      <c r="I508" s="1"/>
      <c r="J508" s="1">
        <f t="shared" ref="J508" si="595">SUM(E508:I508)</f>
        <v>0</v>
      </c>
      <c r="K508" s="1"/>
      <c r="L508" s="1"/>
      <c r="M508" s="1"/>
      <c r="N508" s="1"/>
      <c r="O508" s="22" t="s">
        <v>5</v>
      </c>
      <c r="P508" s="22">
        <v>41</v>
      </c>
    </row>
    <row r="509" spans="1:16" s="11" customFormat="1" ht="24" x14ac:dyDescent="0.3">
      <c r="A509" s="30"/>
      <c r="B509" s="28"/>
      <c r="C509" s="16" t="s">
        <v>24</v>
      </c>
      <c r="D509" s="1">
        <f t="shared" si="594"/>
        <v>4450558.6900000004</v>
      </c>
      <c r="E509" s="1">
        <f>E514</f>
        <v>0</v>
      </c>
      <c r="F509" s="1">
        <f t="shared" ref="F509:N510" si="596">F514</f>
        <v>0</v>
      </c>
      <c r="G509" s="1">
        <f t="shared" si="596"/>
        <v>0</v>
      </c>
      <c r="H509" s="1">
        <f t="shared" si="596"/>
        <v>4450558.6900000004</v>
      </c>
      <c r="I509" s="1">
        <f t="shared" si="596"/>
        <v>0</v>
      </c>
      <c r="J509" s="1">
        <f t="shared" si="543"/>
        <v>4450558.6900000004</v>
      </c>
      <c r="K509" s="1">
        <f t="shared" si="596"/>
        <v>0</v>
      </c>
      <c r="L509" s="1">
        <f t="shared" si="596"/>
        <v>0</v>
      </c>
      <c r="M509" s="1">
        <f t="shared" ref="M509" si="597">M514</f>
        <v>0</v>
      </c>
      <c r="N509" s="1">
        <f t="shared" si="596"/>
        <v>0</v>
      </c>
      <c r="O509" s="27"/>
      <c r="P509" s="27"/>
    </row>
    <row r="510" spans="1:16" s="11" customFormat="1" ht="24" x14ac:dyDescent="0.3">
      <c r="A510" s="30"/>
      <c r="B510" s="28"/>
      <c r="C510" s="16" t="s">
        <v>146</v>
      </c>
      <c r="D510" s="1">
        <f t="shared" si="594"/>
        <v>275957.31</v>
      </c>
      <c r="E510" s="1">
        <f>E515</f>
        <v>0</v>
      </c>
      <c r="F510" s="1">
        <f t="shared" si="596"/>
        <v>0</v>
      </c>
      <c r="G510" s="1">
        <f t="shared" si="596"/>
        <v>0</v>
      </c>
      <c r="H510" s="1">
        <f t="shared" si="596"/>
        <v>275957.31</v>
      </c>
      <c r="I510" s="1">
        <f t="shared" si="596"/>
        <v>0</v>
      </c>
      <c r="J510" s="1">
        <f t="shared" si="543"/>
        <v>275957.31</v>
      </c>
      <c r="K510" s="1">
        <f t="shared" si="596"/>
        <v>0</v>
      </c>
      <c r="L510" s="1">
        <f t="shared" si="596"/>
        <v>0</v>
      </c>
      <c r="M510" s="1">
        <f t="shared" ref="M510" si="598">M515</f>
        <v>0</v>
      </c>
      <c r="N510" s="1">
        <f t="shared" si="596"/>
        <v>0</v>
      </c>
      <c r="O510" s="27"/>
      <c r="P510" s="27"/>
    </row>
    <row r="511" spans="1:16" s="11" customFormat="1" ht="24" x14ac:dyDescent="0.3">
      <c r="A511" s="30"/>
      <c r="B511" s="28"/>
      <c r="C511" s="16" t="s">
        <v>23</v>
      </c>
      <c r="D511" s="1">
        <f t="shared" si="556"/>
        <v>0</v>
      </c>
      <c r="E511" s="1"/>
      <c r="F511" s="1"/>
      <c r="G511" s="1"/>
      <c r="H511" s="1"/>
      <c r="I511" s="1"/>
      <c r="J511" s="1">
        <f t="shared" si="543"/>
        <v>0</v>
      </c>
      <c r="K511" s="1"/>
      <c r="L511" s="1"/>
      <c r="M511" s="1"/>
      <c r="N511" s="1"/>
      <c r="O511" s="27"/>
      <c r="P511" s="27"/>
    </row>
    <row r="512" spans="1:16" s="11" customFormat="1" ht="13.8" x14ac:dyDescent="0.3">
      <c r="A512" s="31"/>
      <c r="B512" s="28"/>
      <c r="C512" s="8" t="s">
        <v>26</v>
      </c>
      <c r="D512" s="6">
        <f t="shared" ref="D512" si="599">SUM(D508:D511)</f>
        <v>4726516</v>
      </c>
      <c r="E512" s="6">
        <f t="shared" ref="E512:N512" si="600">SUM(E508:E511)</f>
        <v>0</v>
      </c>
      <c r="F512" s="6">
        <f t="shared" si="600"/>
        <v>0</v>
      </c>
      <c r="G512" s="6">
        <f t="shared" si="600"/>
        <v>0</v>
      </c>
      <c r="H512" s="6">
        <f t="shared" si="600"/>
        <v>4726516</v>
      </c>
      <c r="I512" s="6">
        <f t="shared" si="600"/>
        <v>0</v>
      </c>
      <c r="J512" s="6">
        <f t="shared" ref="J512" si="601">SUM(J508:J511)</f>
        <v>4726516</v>
      </c>
      <c r="K512" s="6">
        <f t="shared" si="600"/>
        <v>0</v>
      </c>
      <c r="L512" s="6">
        <f t="shared" si="600"/>
        <v>0</v>
      </c>
      <c r="M512" s="6">
        <f t="shared" ref="M512" si="602">SUM(M508:M511)</f>
        <v>0</v>
      </c>
      <c r="N512" s="6">
        <f t="shared" si="600"/>
        <v>0</v>
      </c>
      <c r="O512" s="23"/>
      <c r="P512" s="23"/>
    </row>
    <row r="513" spans="1:16" s="11" customFormat="1" ht="24" hidden="1" customHeight="1" x14ac:dyDescent="0.3">
      <c r="A513" s="29" t="s">
        <v>168</v>
      </c>
      <c r="B513" s="28" t="s">
        <v>173</v>
      </c>
      <c r="C513" s="16" t="s">
        <v>25</v>
      </c>
      <c r="D513" s="1">
        <f t="shared" ref="D513:D544" si="603">SUM(J513:N513)</f>
        <v>0</v>
      </c>
      <c r="E513" s="1"/>
      <c r="F513" s="1"/>
      <c r="G513" s="1"/>
      <c r="H513" s="1"/>
      <c r="I513" s="1"/>
      <c r="J513" s="1">
        <f t="shared" ref="J513" si="604">SUM(E513:I513)</f>
        <v>0</v>
      </c>
      <c r="K513" s="1"/>
      <c r="L513" s="1"/>
      <c r="M513" s="1"/>
      <c r="N513" s="1"/>
      <c r="O513" s="22" t="s">
        <v>5</v>
      </c>
      <c r="P513" s="22">
        <v>41</v>
      </c>
    </row>
    <row r="514" spans="1:16" s="11" customFormat="1" ht="24" hidden="1" x14ac:dyDescent="0.3">
      <c r="A514" s="30"/>
      <c r="B514" s="28"/>
      <c r="C514" s="16" t="s">
        <v>24</v>
      </c>
      <c r="D514" s="1">
        <f t="shared" si="603"/>
        <v>4450558.6900000004</v>
      </c>
      <c r="E514" s="1">
        <v>0</v>
      </c>
      <c r="F514" s="1">
        <v>0</v>
      </c>
      <c r="G514" s="1">
        <v>0</v>
      </c>
      <c r="H514" s="1">
        <v>4450558.6900000004</v>
      </c>
      <c r="I514" s="1">
        <v>0</v>
      </c>
      <c r="J514" s="1">
        <f t="shared" si="543"/>
        <v>4450558.6900000004</v>
      </c>
      <c r="K514" s="1">
        <v>0</v>
      </c>
      <c r="L514" s="1">
        <v>0</v>
      </c>
      <c r="M514" s="1">
        <v>0</v>
      </c>
      <c r="N514" s="1">
        <v>0</v>
      </c>
      <c r="O514" s="27"/>
      <c r="P514" s="27"/>
    </row>
    <row r="515" spans="1:16" s="11" customFormat="1" ht="24" hidden="1" x14ac:dyDescent="0.3">
      <c r="A515" s="30"/>
      <c r="B515" s="28"/>
      <c r="C515" s="16" t="s">
        <v>146</v>
      </c>
      <c r="D515" s="1">
        <f t="shared" si="603"/>
        <v>275957.31</v>
      </c>
      <c r="E515" s="1">
        <v>0</v>
      </c>
      <c r="F515" s="1">
        <v>0</v>
      </c>
      <c r="G515" s="1">
        <v>0</v>
      </c>
      <c r="H515" s="1">
        <v>275957.31</v>
      </c>
      <c r="I515" s="1">
        <v>0</v>
      </c>
      <c r="J515" s="1">
        <f t="shared" si="543"/>
        <v>275957.31</v>
      </c>
      <c r="K515" s="1">
        <v>0</v>
      </c>
      <c r="L515" s="1">
        <v>0</v>
      </c>
      <c r="M515" s="1">
        <v>0</v>
      </c>
      <c r="N515" s="1">
        <v>0</v>
      </c>
      <c r="O515" s="27"/>
      <c r="P515" s="27"/>
    </row>
    <row r="516" spans="1:16" s="11" customFormat="1" ht="24" hidden="1" x14ac:dyDescent="0.3">
      <c r="A516" s="30"/>
      <c r="B516" s="28"/>
      <c r="C516" s="16" t="s">
        <v>23</v>
      </c>
      <c r="D516" s="1">
        <f t="shared" si="556"/>
        <v>0</v>
      </c>
      <c r="E516" s="1"/>
      <c r="F516" s="1"/>
      <c r="G516" s="1"/>
      <c r="H516" s="1"/>
      <c r="I516" s="1"/>
      <c r="J516" s="1">
        <f t="shared" si="543"/>
        <v>0</v>
      </c>
      <c r="K516" s="1"/>
      <c r="L516" s="1"/>
      <c r="M516" s="1"/>
      <c r="N516" s="1"/>
      <c r="O516" s="27"/>
      <c r="P516" s="27"/>
    </row>
    <row r="517" spans="1:16" s="11" customFormat="1" ht="13.8" hidden="1" x14ac:dyDescent="0.3">
      <c r="A517" s="31"/>
      <c r="B517" s="28"/>
      <c r="C517" s="8" t="s">
        <v>26</v>
      </c>
      <c r="D517" s="6">
        <f t="shared" ref="D517" si="605">SUM(D513:D516)</f>
        <v>4726516</v>
      </c>
      <c r="E517" s="6">
        <f t="shared" ref="E517:N517" si="606">SUM(E513:E516)</f>
        <v>0</v>
      </c>
      <c r="F517" s="6">
        <f t="shared" si="606"/>
        <v>0</v>
      </c>
      <c r="G517" s="6">
        <f t="shared" si="606"/>
        <v>0</v>
      </c>
      <c r="H517" s="6">
        <f t="shared" si="606"/>
        <v>4726516</v>
      </c>
      <c r="I517" s="6">
        <f t="shared" si="606"/>
        <v>0</v>
      </c>
      <c r="J517" s="6">
        <f t="shared" ref="J517" si="607">SUM(J513:J516)</f>
        <v>4726516</v>
      </c>
      <c r="K517" s="6">
        <f t="shared" si="606"/>
        <v>0</v>
      </c>
      <c r="L517" s="6">
        <f t="shared" si="606"/>
        <v>0</v>
      </c>
      <c r="M517" s="6">
        <f t="shared" ref="M517" si="608">SUM(M513:M516)</f>
        <v>0</v>
      </c>
      <c r="N517" s="6">
        <f t="shared" si="606"/>
        <v>0</v>
      </c>
      <c r="O517" s="23"/>
      <c r="P517" s="23"/>
    </row>
    <row r="518" spans="1:16" s="11" customFormat="1" ht="24" x14ac:dyDescent="0.3">
      <c r="A518" s="29" t="s">
        <v>170</v>
      </c>
      <c r="B518" s="28" t="s">
        <v>211</v>
      </c>
      <c r="C518" s="16" t="s">
        <v>25</v>
      </c>
      <c r="D518" s="1">
        <f t="shared" ref="D518:D549" si="609">SUM(J518:N518)</f>
        <v>0</v>
      </c>
      <c r="E518" s="1"/>
      <c r="F518" s="1"/>
      <c r="G518" s="1"/>
      <c r="H518" s="1"/>
      <c r="I518" s="1"/>
      <c r="J518" s="1">
        <f t="shared" ref="J518" si="610">SUM(E518:I518)</f>
        <v>0</v>
      </c>
      <c r="K518" s="1"/>
      <c r="L518" s="1"/>
      <c r="M518" s="1"/>
      <c r="N518" s="1"/>
      <c r="O518" s="22" t="s">
        <v>5</v>
      </c>
      <c r="P518" s="22">
        <v>41</v>
      </c>
    </row>
    <row r="519" spans="1:16" s="11" customFormat="1" ht="24" x14ac:dyDescent="0.3">
      <c r="A519" s="30"/>
      <c r="B519" s="28"/>
      <c r="C519" s="16" t="s">
        <v>24</v>
      </c>
      <c r="D519" s="1">
        <f t="shared" si="609"/>
        <v>4009579.32</v>
      </c>
      <c r="E519" s="1">
        <f>E524</f>
        <v>0</v>
      </c>
      <c r="F519" s="1">
        <f t="shared" ref="F519:N519" si="611">F524</f>
        <v>0</v>
      </c>
      <c r="G519" s="1">
        <f t="shared" si="611"/>
        <v>0</v>
      </c>
      <c r="H519" s="1">
        <f t="shared" si="611"/>
        <v>0</v>
      </c>
      <c r="I519" s="1">
        <f t="shared" si="611"/>
        <v>0</v>
      </c>
      <c r="J519" s="1">
        <f t="shared" si="543"/>
        <v>0</v>
      </c>
      <c r="K519" s="1">
        <f t="shared" si="611"/>
        <v>4009579.32</v>
      </c>
      <c r="L519" s="1">
        <f t="shared" si="611"/>
        <v>0</v>
      </c>
      <c r="M519" s="1">
        <f t="shared" ref="M519" si="612">M524</f>
        <v>0</v>
      </c>
      <c r="N519" s="1">
        <f t="shared" si="611"/>
        <v>0</v>
      </c>
      <c r="O519" s="27"/>
      <c r="P519" s="27"/>
    </row>
    <row r="520" spans="1:16" s="11" customFormat="1" ht="24" x14ac:dyDescent="0.3">
      <c r="A520" s="30"/>
      <c r="B520" s="28"/>
      <c r="C520" s="16" t="s">
        <v>146</v>
      </c>
      <c r="D520" s="1">
        <f t="shared" si="609"/>
        <v>496910.68</v>
      </c>
      <c r="E520" s="1">
        <f>E525</f>
        <v>0</v>
      </c>
      <c r="F520" s="1">
        <f t="shared" ref="F520:N520" si="613">F525</f>
        <v>0</v>
      </c>
      <c r="G520" s="1">
        <f t="shared" si="613"/>
        <v>0</v>
      </c>
      <c r="H520" s="1">
        <f t="shared" si="613"/>
        <v>0</v>
      </c>
      <c r="I520" s="1">
        <f t="shared" si="613"/>
        <v>0</v>
      </c>
      <c r="J520" s="1">
        <f t="shared" si="543"/>
        <v>0</v>
      </c>
      <c r="K520" s="1">
        <f t="shared" si="613"/>
        <v>496910.68</v>
      </c>
      <c r="L520" s="1">
        <f t="shared" si="613"/>
        <v>0</v>
      </c>
      <c r="M520" s="1">
        <f t="shared" ref="M520" si="614">M525</f>
        <v>0</v>
      </c>
      <c r="N520" s="1">
        <f t="shared" si="613"/>
        <v>0</v>
      </c>
      <c r="O520" s="27"/>
      <c r="P520" s="27"/>
    </row>
    <row r="521" spans="1:16" s="11" customFormat="1" ht="24" x14ac:dyDescent="0.3">
      <c r="A521" s="30"/>
      <c r="B521" s="28"/>
      <c r="C521" s="16" t="s">
        <v>23</v>
      </c>
      <c r="D521" s="1">
        <f t="shared" si="556"/>
        <v>0</v>
      </c>
      <c r="E521" s="1"/>
      <c r="F521" s="1"/>
      <c r="G521" s="1"/>
      <c r="H521" s="1"/>
      <c r="I521" s="1"/>
      <c r="J521" s="1">
        <f t="shared" si="543"/>
        <v>0</v>
      </c>
      <c r="K521" s="1"/>
      <c r="L521" s="1"/>
      <c r="M521" s="1"/>
      <c r="N521" s="1"/>
      <c r="O521" s="27"/>
      <c r="P521" s="27"/>
    </row>
    <row r="522" spans="1:16" s="11" customFormat="1" ht="13.8" x14ac:dyDescent="0.3">
      <c r="A522" s="31"/>
      <c r="B522" s="28"/>
      <c r="C522" s="8" t="s">
        <v>26</v>
      </c>
      <c r="D522" s="6">
        <f t="shared" ref="D522" si="615">SUM(D518:D521)</f>
        <v>4506490</v>
      </c>
      <c r="E522" s="6">
        <f t="shared" ref="E522:N522" si="616">SUM(E518:E521)</f>
        <v>0</v>
      </c>
      <c r="F522" s="6">
        <f t="shared" si="616"/>
        <v>0</v>
      </c>
      <c r="G522" s="6">
        <f t="shared" si="616"/>
        <v>0</v>
      </c>
      <c r="H522" s="6">
        <f t="shared" si="616"/>
        <v>0</v>
      </c>
      <c r="I522" s="6">
        <f t="shared" si="616"/>
        <v>0</v>
      </c>
      <c r="J522" s="6">
        <f t="shared" ref="J522" si="617">SUM(J518:J521)</f>
        <v>0</v>
      </c>
      <c r="K522" s="6">
        <f t="shared" si="616"/>
        <v>4506490</v>
      </c>
      <c r="L522" s="6">
        <f t="shared" si="616"/>
        <v>0</v>
      </c>
      <c r="M522" s="6">
        <f t="shared" ref="M522" si="618">SUM(M518:M521)</f>
        <v>0</v>
      </c>
      <c r="N522" s="6">
        <f t="shared" si="616"/>
        <v>0</v>
      </c>
      <c r="O522" s="23"/>
      <c r="P522" s="23"/>
    </row>
    <row r="523" spans="1:16" s="11" customFormat="1" ht="24" hidden="1" customHeight="1" x14ac:dyDescent="0.3">
      <c r="A523" s="29" t="s">
        <v>172</v>
      </c>
      <c r="B523" s="28" t="s">
        <v>212</v>
      </c>
      <c r="C523" s="16" t="s">
        <v>25</v>
      </c>
      <c r="D523" s="1">
        <f t="shared" ref="D523:D554" si="619">SUM(J523:N523)</f>
        <v>0</v>
      </c>
      <c r="E523" s="1"/>
      <c r="F523" s="1"/>
      <c r="G523" s="1"/>
      <c r="H523" s="1"/>
      <c r="I523" s="1"/>
      <c r="J523" s="1">
        <f t="shared" ref="J523" si="620">SUM(E523:I523)</f>
        <v>0</v>
      </c>
      <c r="K523" s="1"/>
      <c r="L523" s="1"/>
      <c r="M523" s="1"/>
      <c r="N523" s="1"/>
      <c r="O523" s="22" t="s">
        <v>5</v>
      </c>
      <c r="P523" s="22">
        <v>41</v>
      </c>
    </row>
    <row r="524" spans="1:16" s="11" customFormat="1" ht="24" hidden="1" x14ac:dyDescent="0.3">
      <c r="A524" s="30"/>
      <c r="B524" s="28"/>
      <c r="C524" s="16" t="s">
        <v>24</v>
      </c>
      <c r="D524" s="1">
        <f t="shared" si="619"/>
        <v>4009579.32</v>
      </c>
      <c r="E524" s="1">
        <v>0</v>
      </c>
      <c r="F524" s="1">
        <v>0</v>
      </c>
      <c r="G524" s="1">
        <v>0</v>
      </c>
      <c r="H524" s="1">
        <v>0</v>
      </c>
      <c r="I524" s="1">
        <v>0</v>
      </c>
      <c r="J524" s="1">
        <f t="shared" si="543"/>
        <v>0</v>
      </c>
      <c r="K524" s="1">
        <v>4009579.32</v>
      </c>
      <c r="L524" s="1">
        <v>0</v>
      </c>
      <c r="M524" s="1">
        <v>0</v>
      </c>
      <c r="N524" s="1">
        <v>0</v>
      </c>
      <c r="O524" s="27"/>
      <c r="P524" s="27"/>
    </row>
    <row r="525" spans="1:16" s="11" customFormat="1" ht="24" hidden="1" x14ac:dyDescent="0.3">
      <c r="A525" s="30"/>
      <c r="B525" s="28"/>
      <c r="C525" s="16" t="s">
        <v>146</v>
      </c>
      <c r="D525" s="1">
        <f t="shared" si="619"/>
        <v>496910.68</v>
      </c>
      <c r="E525" s="1">
        <v>0</v>
      </c>
      <c r="F525" s="1">
        <v>0</v>
      </c>
      <c r="G525" s="1">
        <v>0</v>
      </c>
      <c r="H525" s="1">
        <v>0</v>
      </c>
      <c r="I525" s="1">
        <v>0</v>
      </c>
      <c r="J525" s="1">
        <f t="shared" si="543"/>
        <v>0</v>
      </c>
      <c r="K525" s="1">
        <v>496910.68</v>
      </c>
      <c r="L525" s="1">
        <v>0</v>
      </c>
      <c r="M525" s="1">
        <v>0</v>
      </c>
      <c r="N525" s="1">
        <v>0</v>
      </c>
      <c r="O525" s="27"/>
      <c r="P525" s="27"/>
    </row>
    <row r="526" spans="1:16" s="11" customFormat="1" ht="24" hidden="1" x14ac:dyDescent="0.3">
      <c r="A526" s="30"/>
      <c r="B526" s="28"/>
      <c r="C526" s="16" t="s">
        <v>23</v>
      </c>
      <c r="D526" s="1">
        <f t="shared" si="556"/>
        <v>0</v>
      </c>
      <c r="E526" s="1"/>
      <c r="F526" s="1"/>
      <c r="G526" s="1"/>
      <c r="H526" s="1"/>
      <c r="I526" s="1"/>
      <c r="J526" s="1">
        <f t="shared" si="543"/>
        <v>0</v>
      </c>
      <c r="K526" s="1"/>
      <c r="L526" s="1"/>
      <c r="M526" s="1"/>
      <c r="N526" s="1"/>
      <c r="O526" s="27"/>
      <c r="P526" s="27"/>
    </row>
    <row r="527" spans="1:16" s="11" customFormat="1" ht="13.8" hidden="1" x14ac:dyDescent="0.3">
      <c r="A527" s="31"/>
      <c r="B527" s="28"/>
      <c r="C527" s="8" t="s">
        <v>26</v>
      </c>
      <c r="D527" s="6">
        <f t="shared" ref="D527" si="621">SUM(D523:D526)</f>
        <v>4506490</v>
      </c>
      <c r="E527" s="6">
        <f t="shared" ref="E527:N527" si="622">SUM(E523:E526)</f>
        <v>0</v>
      </c>
      <c r="F527" s="6">
        <f t="shared" si="622"/>
        <v>0</v>
      </c>
      <c r="G527" s="6">
        <f t="shared" si="622"/>
        <v>0</v>
      </c>
      <c r="H527" s="6">
        <f t="shared" si="622"/>
        <v>0</v>
      </c>
      <c r="I527" s="6">
        <f t="shared" si="622"/>
        <v>0</v>
      </c>
      <c r="J527" s="6">
        <f t="shared" ref="J527" si="623">SUM(J523:J526)</f>
        <v>0</v>
      </c>
      <c r="K527" s="6">
        <f t="shared" si="622"/>
        <v>4506490</v>
      </c>
      <c r="L527" s="6">
        <f t="shared" si="622"/>
        <v>0</v>
      </c>
      <c r="M527" s="6">
        <f t="shared" ref="M527" si="624">SUM(M523:M526)</f>
        <v>0</v>
      </c>
      <c r="N527" s="6">
        <f t="shared" si="622"/>
        <v>0</v>
      </c>
      <c r="O527" s="23"/>
      <c r="P527" s="23"/>
    </row>
    <row r="528" spans="1:16" s="11" customFormat="1" ht="24" x14ac:dyDescent="0.3">
      <c r="A528" s="29" t="s">
        <v>157</v>
      </c>
      <c r="B528" s="28" t="s">
        <v>214</v>
      </c>
      <c r="C528" s="16" t="s">
        <v>25</v>
      </c>
      <c r="D528" s="1">
        <f t="shared" ref="D528:D559" si="625">SUM(J528:N528)</f>
        <v>0</v>
      </c>
      <c r="E528" s="1"/>
      <c r="F528" s="1"/>
      <c r="G528" s="1"/>
      <c r="H528" s="1"/>
      <c r="I528" s="1"/>
      <c r="J528" s="1">
        <f t="shared" ref="J528" si="626">SUM(E528:I528)</f>
        <v>0</v>
      </c>
      <c r="K528" s="1"/>
      <c r="L528" s="1"/>
      <c r="M528" s="1"/>
      <c r="N528" s="1"/>
      <c r="O528" s="22" t="s">
        <v>5</v>
      </c>
      <c r="P528" s="22">
        <v>42</v>
      </c>
    </row>
    <row r="529" spans="1:16" s="11" customFormat="1" ht="24" x14ac:dyDescent="0.3">
      <c r="A529" s="30"/>
      <c r="B529" s="28"/>
      <c r="C529" s="16" t="s">
        <v>24</v>
      </c>
      <c r="D529" s="1">
        <f t="shared" si="625"/>
        <v>108907898.00999999</v>
      </c>
      <c r="E529" s="1">
        <f>E534</f>
        <v>0</v>
      </c>
      <c r="F529" s="1">
        <f t="shared" ref="F529:N530" si="627">F534</f>
        <v>0</v>
      </c>
      <c r="G529" s="1">
        <f t="shared" si="627"/>
        <v>0</v>
      </c>
      <c r="H529" s="1">
        <f t="shared" si="627"/>
        <v>42769148.950000003</v>
      </c>
      <c r="I529" s="1">
        <f t="shared" si="627"/>
        <v>66138749.059999995</v>
      </c>
      <c r="J529" s="1">
        <f t="shared" si="543"/>
        <v>108907898.00999999</v>
      </c>
      <c r="K529" s="1">
        <f t="shared" si="627"/>
        <v>0</v>
      </c>
      <c r="L529" s="1">
        <f t="shared" si="627"/>
        <v>0</v>
      </c>
      <c r="M529" s="1">
        <f t="shared" ref="M529" si="628">M534</f>
        <v>0</v>
      </c>
      <c r="N529" s="1">
        <f t="shared" si="627"/>
        <v>0</v>
      </c>
      <c r="O529" s="27"/>
      <c r="P529" s="27"/>
    </row>
    <row r="530" spans="1:16" s="11" customFormat="1" ht="24" x14ac:dyDescent="0.3">
      <c r="A530" s="30"/>
      <c r="B530" s="28"/>
      <c r="C530" s="16" t="s">
        <v>146</v>
      </c>
      <c r="D530" s="1">
        <f t="shared" si="625"/>
        <v>5946243.8399999999</v>
      </c>
      <c r="E530" s="1">
        <f>E535</f>
        <v>0</v>
      </c>
      <c r="F530" s="1">
        <f t="shared" si="627"/>
        <v>0</v>
      </c>
      <c r="G530" s="1">
        <f t="shared" si="627"/>
        <v>0</v>
      </c>
      <c r="H530" s="1">
        <f t="shared" si="627"/>
        <v>2251007.84</v>
      </c>
      <c r="I530" s="1">
        <f t="shared" si="627"/>
        <v>3695236</v>
      </c>
      <c r="J530" s="1">
        <f t="shared" si="543"/>
        <v>5946243.8399999999</v>
      </c>
      <c r="K530" s="1">
        <f t="shared" si="627"/>
        <v>0</v>
      </c>
      <c r="L530" s="1">
        <f t="shared" si="627"/>
        <v>0</v>
      </c>
      <c r="M530" s="1">
        <f t="shared" ref="M530" si="629">M535</f>
        <v>0</v>
      </c>
      <c r="N530" s="1">
        <f t="shared" si="627"/>
        <v>0</v>
      </c>
      <c r="O530" s="27"/>
      <c r="P530" s="27"/>
    </row>
    <row r="531" spans="1:16" s="11" customFormat="1" ht="24" x14ac:dyDescent="0.3">
      <c r="A531" s="30"/>
      <c r="B531" s="28"/>
      <c r="C531" s="16" t="s">
        <v>23</v>
      </c>
      <c r="D531" s="1">
        <f t="shared" si="556"/>
        <v>0</v>
      </c>
      <c r="E531" s="1"/>
      <c r="F531" s="1"/>
      <c r="G531" s="1"/>
      <c r="H531" s="1"/>
      <c r="I531" s="1"/>
      <c r="J531" s="1">
        <f t="shared" si="543"/>
        <v>0</v>
      </c>
      <c r="K531" s="1"/>
      <c r="L531" s="1"/>
      <c r="M531" s="1"/>
      <c r="N531" s="1"/>
      <c r="O531" s="27"/>
      <c r="P531" s="27"/>
    </row>
    <row r="532" spans="1:16" s="11" customFormat="1" ht="13.8" x14ac:dyDescent="0.3">
      <c r="A532" s="31"/>
      <c r="B532" s="28"/>
      <c r="C532" s="8" t="s">
        <v>26</v>
      </c>
      <c r="D532" s="6">
        <f t="shared" ref="D532" si="630">SUM(D528:D531)</f>
        <v>114854141.84999999</v>
      </c>
      <c r="E532" s="6">
        <f t="shared" ref="E532:N532" si="631">SUM(E528:E531)</f>
        <v>0</v>
      </c>
      <c r="F532" s="6">
        <f t="shared" si="631"/>
        <v>0</v>
      </c>
      <c r="G532" s="6">
        <f t="shared" si="631"/>
        <v>0</v>
      </c>
      <c r="H532" s="6">
        <f t="shared" si="631"/>
        <v>45020156.790000007</v>
      </c>
      <c r="I532" s="6">
        <f t="shared" si="631"/>
        <v>69833985.060000002</v>
      </c>
      <c r="J532" s="6">
        <f t="shared" ref="J532" si="632">SUM(J528:J531)</f>
        <v>114854141.84999999</v>
      </c>
      <c r="K532" s="6">
        <f t="shared" si="631"/>
        <v>0</v>
      </c>
      <c r="L532" s="6">
        <f t="shared" si="631"/>
        <v>0</v>
      </c>
      <c r="M532" s="6">
        <f t="shared" ref="M532" si="633">SUM(M528:M531)</f>
        <v>0</v>
      </c>
      <c r="N532" s="6">
        <f t="shared" si="631"/>
        <v>0</v>
      </c>
      <c r="O532" s="23"/>
      <c r="P532" s="23"/>
    </row>
    <row r="533" spans="1:16" s="11" customFormat="1" ht="24" x14ac:dyDescent="0.3">
      <c r="A533" s="29" t="s">
        <v>176</v>
      </c>
      <c r="B533" s="28" t="s">
        <v>175</v>
      </c>
      <c r="C533" s="16" t="s">
        <v>25</v>
      </c>
      <c r="D533" s="1">
        <f t="shared" ref="D533:D564" si="634">SUM(J533:N533)</f>
        <v>0</v>
      </c>
      <c r="E533" s="1"/>
      <c r="F533" s="1"/>
      <c r="G533" s="1"/>
      <c r="H533" s="1"/>
      <c r="I533" s="1"/>
      <c r="J533" s="1">
        <f t="shared" ref="J533:J596" si="635">SUM(E533:I533)</f>
        <v>0</v>
      </c>
      <c r="K533" s="1"/>
      <c r="L533" s="1"/>
      <c r="M533" s="1"/>
      <c r="N533" s="1"/>
      <c r="O533" s="22" t="s">
        <v>5</v>
      </c>
      <c r="P533" s="22">
        <v>42</v>
      </c>
    </row>
    <row r="534" spans="1:16" s="11" customFormat="1" ht="24" x14ac:dyDescent="0.3">
      <c r="A534" s="30"/>
      <c r="B534" s="28"/>
      <c r="C534" s="16" t="s">
        <v>24</v>
      </c>
      <c r="D534" s="1">
        <f t="shared" si="634"/>
        <v>108907898.00999999</v>
      </c>
      <c r="E534" s="1">
        <f>E539+E544+E549+E554+E559+E564</f>
        <v>0</v>
      </c>
      <c r="F534" s="1">
        <f t="shared" ref="F534:N534" si="636">F539+F544+F549+F554+F559+F564</f>
        <v>0</v>
      </c>
      <c r="G534" s="1">
        <f t="shared" si="636"/>
        <v>0</v>
      </c>
      <c r="H534" s="1">
        <f t="shared" si="636"/>
        <v>42769148.950000003</v>
      </c>
      <c r="I534" s="1">
        <f t="shared" si="636"/>
        <v>66138749.059999995</v>
      </c>
      <c r="J534" s="1">
        <f t="shared" si="635"/>
        <v>108907898.00999999</v>
      </c>
      <c r="K534" s="1">
        <f t="shared" si="636"/>
        <v>0</v>
      </c>
      <c r="L534" s="1">
        <f t="shared" si="636"/>
        <v>0</v>
      </c>
      <c r="M534" s="1">
        <f t="shared" ref="M534" si="637">M539+M544+M549+M554+M559+M564</f>
        <v>0</v>
      </c>
      <c r="N534" s="1">
        <f t="shared" si="636"/>
        <v>0</v>
      </c>
      <c r="O534" s="27"/>
      <c r="P534" s="27"/>
    </row>
    <row r="535" spans="1:16" s="11" customFormat="1" ht="24" x14ac:dyDescent="0.3">
      <c r="A535" s="30"/>
      <c r="B535" s="28"/>
      <c r="C535" s="16" t="s">
        <v>146</v>
      </c>
      <c r="D535" s="1">
        <f t="shared" si="634"/>
        <v>5946243.8399999999</v>
      </c>
      <c r="E535" s="1">
        <f>E540+E545+E550+E555+E560+E565</f>
        <v>0</v>
      </c>
      <c r="F535" s="1">
        <f t="shared" ref="F535:N535" si="638">F540+F545+F550+F555+F560+F565</f>
        <v>0</v>
      </c>
      <c r="G535" s="1">
        <f t="shared" si="638"/>
        <v>0</v>
      </c>
      <c r="H535" s="1">
        <f t="shared" si="638"/>
        <v>2251007.84</v>
      </c>
      <c r="I535" s="1">
        <f t="shared" si="638"/>
        <v>3695236</v>
      </c>
      <c r="J535" s="1">
        <f t="shared" si="635"/>
        <v>5946243.8399999999</v>
      </c>
      <c r="K535" s="1">
        <f t="shared" si="638"/>
        <v>0</v>
      </c>
      <c r="L535" s="1">
        <f t="shared" si="638"/>
        <v>0</v>
      </c>
      <c r="M535" s="1">
        <f t="shared" ref="M535" si="639">M540+M545+M550+M555+M560+M565</f>
        <v>0</v>
      </c>
      <c r="N535" s="1">
        <f t="shared" si="638"/>
        <v>0</v>
      </c>
      <c r="O535" s="27"/>
      <c r="P535" s="27"/>
    </row>
    <row r="536" spans="1:16" s="11" customFormat="1" ht="24" x14ac:dyDescent="0.3">
      <c r="A536" s="30"/>
      <c r="B536" s="28"/>
      <c r="C536" s="16" t="s">
        <v>23</v>
      </c>
      <c r="D536" s="1">
        <f t="shared" si="556"/>
        <v>0</v>
      </c>
      <c r="E536" s="1"/>
      <c r="F536" s="1"/>
      <c r="G536" s="1"/>
      <c r="H536" s="1"/>
      <c r="I536" s="1"/>
      <c r="J536" s="1">
        <f t="shared" si="635"/>
        <v>0</v>
      </c>
      <c r="K536" s="1"/>
      <c r="L536" s="1"/>
      <c r="M536" s="1"/>
      <c r="N536" s="1"/>
      <c r="O536" s="27"/>
      <c r="P536" s="27"/>
    </row>
    <row r="537" spans="1:16" s="11" customFormat="1" ht="13.8" x14ac:dyDescent="0.3">
      <c r="A537" s="31"/>
      <c r="B537" s="28"/>
      <c r="C537" s="8" t="s">
        <v>26</v>
      </c>
      <c r="D537" s="6">
        <f t="shared" ref="D537" si="640">SUM(D533:D536)</f>
        <v>114854141.84999999</v>
      </c>
      <c r="E537" s="6">
        <f t="shared" ref="E537:N537" si="641">SUM(E533:E536)</f>
        <v>0</v>
      </c>
      <c r="F537" s="6">
        <f t="shared" si="641"/>
        <v>0</v>
      </c>
      <c r="G537" s="6">
        <f t="shared" si="641"/>
        <v>0</v>
      </c>
      <c r="H537" s="6">
        <f t="shared" si="641"/>
        <v>45020156.790000007</v>
      </c>
      <c r="I537" s="6">
        <f t="shared" si="641"/>
        <v>69833985.060000002</v>
      </c>
      <c r="J537" s="6">
        <f t="shared" ref="J537" si="642">SUM(J533:J536)</f>
        <v>114854141.84999999</v>
      </c>
      <c r="K537" s="6">
        <f t="shared" si="641"/>
        <v>0</v>
      </c>
      <c r="L537" s="6">
        <f t="shared" si="641"/>
        <v>0</v>
      </c>
      <c r="M537" s="6">
        <f t="shared" ref="M537" si="643">SUM(M533:M536)</f>
        <v>0</v>
      </c>
      <c r="N537" s="6">
        <f t="shared" si="641"/>
        <v>0</v>
      </c>
      <c r="O537" s="23"/>
      <c r="P537" s="23"/>
    </row>
    <row r="538" spans="1:16" s="11" customFormat="1" ht="24" x14ac:dyDescent="0.3">
      <c r="A538" s="29" t="s">
        <v>177</v>
      </c>
      <c r="B538" s="28" t="s">
        <v>179</v>
      </c>
      <c r="C538" s="16" t="s">
        <v>25</v>
      </c>
      <c r="D538" s="1">
        <f t="shared" ref="D538:D569" si="644">SUM(J538:N538)</f>
        <v>0</v>
      </c>
      <c r="E538" s="1"/>
      <c r="F538" s="1"/>
      <c r="G538" s="1"/>
      <c r="H538" s="1"/>
      <c r="I538" s="1"/>
      <c r="J538" s="1">
        <f t="shared" ref="J538" si="645">SUM(E538:I538)</f>
        <v>0</v>
      </c>
      <c r="K538" s="1"/>
      <c r="L538" s="1"/>
      <c r="M538" s="1"/>
      <c r="N538" s="1"/>
      <c r="O538" s="22" t="s">
        <v>5</v>
      </c>
      <c r="P538" s="22">
        <v>42</v>
      </c>
    </row>
    <row r="539" spans="1:16" s="11" customFormat="1" ht="24" x14ac:dyDescent="0.3">
      <c r="A539" s="30"/>
      <c r="B539" s="28"/>
      <c r="C539" s="16" t="s">
        <v>24</v>
      </c>
      <c r="D539" s="1">
        <f t="shared" si="644"/>
        <v>42769148.950000003</v>
      </c>
      <c r="E539" s="1">
        <v>0</v>
      </c>
      <c r="F539" s="1">
        <v>0</v>
      </c>
      <c r="G539" s="1">
        <v>0</v>
      </c>
      <c r="H539" s="14">
        <v>42769148.950000003</v>
      </c>
      <c r="I539" s="1">
        <v>0</v>
      </c>
      <c r="J539" s="1">
        <f t="shared" si="635"/>
        <v>42769148.950000003</v>
      </c>
      <c r="K539" s="1">
        <v>0</v>
      </c>
      <c r="L539" s="1">
        <v>0</v>
      </c>
      <c r="M539" s="1">
        <v>0</v>
      </c>
      <c r="N539" s="1">
        <v>0</v>
      </c>
      <c r="O539" s="27"/>
      <c r="P539" s="27"/>
    </row>
    <row r="540" spans="1:16" s="11" customFormat="1" ht="24" x14ac:dyDescent="0.3">
      <c r="A540" s="30"/>
      <c r="B540" s="28"/>
      <c r="C540" s="16" t="s">
        <v>146</v>
      </c>
      <c r="D540" s="1">
        <f t="shared" si="644"/>
        <v>2251007.84</v>
      </c>
      <c r="E540" s="1">
        <v>0</v>
      </c>
      <c r="F540" s="1">
        <v>0</v>
      </c>
      <c r="G540" s="1">
        <v>0</v>
      </c>
      <c r="H540" s="14">
        <v>2251007.84</v>
      </c>
      <c r="I540" s="1">
        <v>0</v>
      </c>
      <c r="J540" s="1">
        <f t="shared" si="635"/>
        <v>2251007.84</v>
      </c>
      <c r="K540" s="1">
        <v>0</v>
      </c>
      <c r="L540" s="1">
        <v>0</v>
      </c>
      <c r="M540" s="1">
        <v>0</v>
      </c>
      <c r="N540" s="1">
        <v>0</v>
      </c>
      <c r="O540" s="27"/>
      <c r="P540" s="27"/>
    </row>
    <row r="541" spans="1:16" s="11" customFormat="1" ht="24" x14ac:dyDescent="0.3">
      <c r="A541" s="30"/>
      <c r="B541" s="28"/>
      <c r="C541" s="16" t="s">
        <v>23</v>
      </c>
      <c r="D541" s="1">
        <f t="shared" si="556"/>
        <v>0</v>
      </c>
      <c r="E541" s="1"/>
      <c r="F541" s="1"/>
      <c r="G541" s="1"/>
      <c r="H541" s="1"/>
      <c r="I541" s="1"/>
      <c r="J541" s="1">
        <f t="shared" si="635"/>
        <v>0</v>
      </c>
      <c r="K541" s="1"/>
      <c r="L541" s="1"/>
      <c r="M541" s="1"/>
      <c r="N541" s="1"/>
      <c r="O541" s="27"/>
      <c r="P541" s="27"/>
    </row>
    <row r="542" spans="1:16" s="11" customFormat="1" ht="13.8" x14ac:dyDescent="0.3">
      <c r="A542" s="31"/>
      <c r="B542" s="28"/>
      <c r="C542" s="8" t="s">
        <v>26</v>
      </c>
      <c r="D542" s="6">
        <f t="shared" ref="D542" si="646">SUM(D538:D541)</f>
        <v>45020156.790000007</v>
      </c>
      <c r="E542" s="6">
        <f t="shared" ref="E542:N542" si="647">SUM(E538:E541)</f>
        <v>0</v>
      </c>
      <c r="F542" s="6">
        <f t="shared" si="647"/>
        <v>0</v>
      </c>
      <c r="G542" s="6">
        <f t="shared" si="647"/>
        <v>0</v>
      </c>
      <c r="H542" s="6">
        <f t="shared" si="647"/>
        <v>45020156.790000007</v>
      </c>
      <c r="I542" s="6">
        <f t="shared" si="647"/>
        <v>0</v>
      </c>
      <c r="J542" s="6">
        <f t="shared" ref="J542" si="648">SUM(J538:J541)</f>
        <v>45020156.790000007</v>
      </c>
      <c r="K542" s="6">
        <f t="shared" si="647"/>
        <v>0</v>
      </c>
      <c r="L542" s="6">
        <f t="shared" si="647"/>
        <v>0</v>
      </c>
      <c r="M542" s="6">
        <f t="shared" ref="M542" si="649">SUM(M538:M541)</f>
        <v>0</v>
      </c>
      <c r="N542" s="6">
        <f t="shared" si="647"/>
        <v>0</v>
      </c>
      <c r="O542" s="23"/>
      <c r="P542" s="23"/>
    </row>
    <row r="543" spans="1:16" s="11" customFormat="1" ht="24" x14ac:dyDescent="0.3">
      <c r="A543" s="29" t="s">
        <v>178</v>
      </c>
      <c r="B543" s="28" t="s">
        <v>180</v>
      </c>
      <c r="C543" s="16" t="s">
        <v>25</v>
      </c>
      <c r="D543" s="1">
        <f t="shared" ref="D543:D574" si="650">SUM(J543:N543)</f>
        <v>0</v>
      </c>
      <c r="E543" s="1"/>
      <c r="F543" s="1"/>
      <c r="G543" s="1"/>
      <c r="H543" s="1"/>
      <c r="I543" s="1"/>
      <c r="J543" s="1">
        <f t="shared" ref="J543" si="651">SUM(E543:I543)</f>
        <v>0</v>
      </c>
      <c r="K543" s="1"/>
      <c r="L543" s="1"/>
      <c r="M543" s="1"/>
      <c r="N543" s="1"/>
      <c r="O543" s="22" t="s">
        <v>5</v>
      </c>
      <c r="P543" s="22">
        <v>42</v>
      </c>
    </row>
    <row r="544" spans="1:16" s="11" customFormat="1" ht="24" x14ac:dyDescent="0.3">
      <c r="A544" s="30"/>
      <c r="B544" s="28"/>
      <c r="C544" s="16" t="s">
        <v>24</v>
      </c>
      <c r="D544" s="1">
        <f t="shared" si="650"/>
        <v>40237552.879999995</v>
      </c>
      <c r="E544" s="1">
        <v>0</v>
      </c>
      <c r="F544" s="1">
        <v>0</v>
      </c>
      <c r="G544" s="1">
        <v>0</v>
      </c>
      <c r="H544" s="1">
        <v>0</v>
      </c>
      <c r="I544" s="14">
        <v>40237552.879999995</v>
      </c>
      <c r="J544" s="1">
        <f t="shared" si="635"/>
        <v>40237552.879999995</v>
      </c>
      <c r="K544" s="1">
        <v>0</v>
      </c>
      <c r="L544" s="1">
        <v>0</v>
      </c>
      <c r="M544" s="1">
        <v>0</v>
      </c>
      <c r="N544" s="1">
        <v>0</v>
      </c>
      <c r="O544" s="27"/>
      <c r="P544" s="27"/>
    </row>
    <row r="545" spans="1:16" s="11" customFormat="1" ht="24" x14ac:dyDescent="0.3">
      <c r="A545" s="30"/>
      <c r="B545" s="28"/>
      <c r="C545" s="16" t="s">
        <v>146</v>
      </c>
      <c r="D545" s="1">
        <f t="shared" si="650"/>
        <v>2207643.62</v>
      </c>
      <c r="E545" s="1">
        <v>0</v>
      </c>
      <c r="F545" s="1">
        <v>0</v>
      </c>
      <c r="G545" s="1">
        <v>0</v>
      </c>
      <c r="H545" s="1">
        <v>0</v>
      </c>
      <c r="I545" s="14">
        <v>2207643.62</v>
      </c>
      <c r="J545" s="1">
        <f t="shared" si="635"/>
        <v>2207643.62</v>
      </c>
      <c r="K545" s="1">
        <v>0</v>
      </c>
      <c r="L545" s="1">
        <v>0</v>
      </c>
      <c r="M545" s="1">
        <v>0</v>
      </c>
      <c r="N545" s="1">
        <v>0</v>
      </c>
      <c r="O545" s="27"/>
      <c r="P545" s="27"/>
    </row>
    <row r="546" spans="1:16" s="11" customFormat="1" ht="24" x14ac:dyDescent="0.3">
      <c r="A546" s="30"/>
      <c r="B546" s="28"/>
      <c r="C546" s="16" t="s">
        <v>23</v>
      </c>
      <c r="D546" s="1">
        <f t="shared" ref="D546:D609" si="652">SUM(J546:N546)</f>
        <v>0</v>
      </c>
      <c r="E546" s="1"/>
      <c r="F546" s="1"/>
      <c r="G546" s="1"/>
      <c r="H546" s="1"/>
      <c r="I546" s="1"/>
      <c r="J546" s="1">
        <f t="shared" si="635"/>
        <v>0</v>
      </c>
      <c r="K546" s="1"/>
      <c r="L546" s="1"/>
      <c r="M546" s="1"/>
      <c r="N546" s="1"/>
      <c r="O546" s="27"/>
      <c r="P546" s="27"/>
    </row>
    <row r="547" spans="1:16" s="11" customFormat="1" ht="13.8" x14ac:dyDescent="0.3">
      <c r="A547" s="31"/>
      <c r="B547" s="28"/>
      <c r="C547" s="8" t="s">
        <v>26</v>
      </c>
      <c r="D547" s="6">
        <f t="shared" ref="D547" si="653">SUM(D543:D546)</f>
        <v>42445196.499999993</v>
      </c>
      <c r="E547" s="6">
        <f t="shared" ref="E547:L547" si="654">SUM(E543:E546)</f>
        <v>0</v>
      </c>
      <c r="F547" s="6">
        <f t="shared" si="654"/>
        <v>0</v>
      </c>
      <c r="G547" s="6">
        <f t="shared" si="654"/>
        <v>0</v>
      </c>
      <c r="H547" s="6">
        <f t="shared" si="654"/>
        <v>0</v>
      </c>
      <c r="I547" s="6">
        <f t="shared" si="654"/>
        <v>42445196.499999993</v>
      </c>
      <c r="J547" s="6">
        <f t="shared" ref="J547" si="655">SUM(J543:J546)</f>
        <v>42445196.499999993</v>
      </c>
      <c r="K547" s="6">
        <f t="shared" si="654"/>
        <v>0</v>
      </c>
      <c r="L547" s="6">
        <f t="shared" si="654"/>
        <v>0</v>
      </c>
      <c r="M547" s="6">
        <f t="shared" ref="M547" si="656">SUM(M543:M546)</f>
        <v>0</v>
      </c>
      <c r="N547" s="6">
        <f t="shared" ref="N547" si="657">SUM(N543:N546)</f>
        <v>0</v>
      </c>
      <c r="O547" s="23"/>
      <c r="P547" s="23"/>
    </row>
    <row r="548" spans="1:16" s="11" customFormat="1" ht="24" x14ac:dyDescent="0.3">
      <c r="A548" s="29" t="s">
        <v>195</v>
      </c>
      <c r="B548" s="28" t="s">
        <v>196</v>
      </c>
      <c r="C548" s="16" t="s">
        <v>25</v>
      </c>
      <c r="D548" s="1">
        <f t="shared" ref="D548:D579" si="658">SUM(J548:N548)</f>
        <v>0</v>
      </c>
      <c r="E548" s="1"/>
      <c r="F548" s="1"/>
      <c r="G548" s="1"/>
      <c r="H548" s="1"/>
      <c r="I548" s="1"/>
      <c r="J548" s="1">
        <f t="shared" ref="J548" si="659">SUM(E548:I548)</f>
        <v>0</v>
      </c>
      <c r="K548" s="1"/>
      <c r="L548" s="1"/>
      <c r="M548" s="1"/>
      <c r="N548" s="1"/>
      <c r="O548" s="22" t="s">
        <v>5</v>
      </c>
      <c r="P548" s="22">
        <v>42</v>
      </c>
    </row>
    <row r="549" spans="1:16" s="11" customFormat="1" ht="24" x14ac:dyDescent="0.3">
      <c r="A549" s="30"/>
      <c r="B549" s="28"/>
      <c r="C549" s="16" t="s">
        <v>24</v>
      </c>
      <c r="D549" s="1">
        <f t="shared" si="658"/>
        <v>25901196.18</v>
      </c>
      <c r="E549" s="1">
        <v>0</v>
      </c>
      <c r="F549" s="1">
        <v>0</v>
      </c>
      <c r="G549" s="1">
        <v>0</v>
      </c>
      <c r="H549" s="1">
        <v>0</v>
      </c>
      <c r="I549" s="14">
        <v>25901196.18</v>
      </c>
      <c r="J549" s="1">
        <f t="shared" si="635"/>
        <v>25901196.18</v>
      </c>
      <c r="K549" s="1">
        <v>0</v>
      </c>
      <c r="L549" s="1">
        <v>0</v>
      </c>
      <c r="M549" s="1">
        <v>0</v>
      </c>
      <c r="N549" s="1">
        <v>0</v>
      </c>
      <c r="O549" s="27"/>
      <c r="P549" s="27"/>
    </row>
    <row r="550" spans="1:16" s="11" customFormat="1" ht="24" x14ac:dyDescent="0.3">
      <c r="A550" s="30"/>
      <c r="B550" s="28"/>
      <c r="C550" s="16" t="s">
        <v>146</v>
      </c>
      <c r="D550" s="1">
        <f t="shared" si="658"/>
        <v>1487592.38</v>
      </c>
      <c r="E550" s="1">
        <v>0</v>
      </c>
      <c r="F550" s="1">
        <v>0</v>
      </c>
      <c r="G550" s="1">
        <v>0</v>
      </c>
      <c r="H550" s="1">
        <v>0</v>
      </c>
      <c r="I550" s="14">
        <v>1487592.38</v>
      </c>
      <c r="J550" s="1">
        <f t="shared" si="635"/>
        <v>1487592.38</v>
      </c>
      <c r="K550" s="1">
        <v>0</v>
      </c>
      <c r="L550" s="1">
        <v>0</v>
      </c>
      <c r="M550" s="1">
        <v>0</v>
      </c>
      <c r="N550" s="1">
        <v>0</v>
      </c>
      <c r="O550" s="27"/>
      <c r="P550" s="27"/>
    </row>
    <row r="551" spans="1:16" s="11" customFormat="1" ht="24" x14ac:dyDescent="0.3">
      <c r="A551" s="30"/>
      <c r="B551" s="28"/>
      <c r="C551" s="16" t="s">
        <v>23</v>
      </c>
      <c r="D551" s="1">
        <f t="shared" si="652"/>
        <v>0</v>
      </c>
      <c r="E551" s="1"/>
      <c r="F551" s="1"/>
      <c r="G551" s="13"/>
      <c r="H551" s="13"/>
      <c r="I551" s="13"/>
      <c r="J551" s="1">
        <f t="shared" si="635"/>
        <v>0</v>
      </c>
      <c r="K551" s="13"/>
      <c r="L551" s="13"/>
      <c r="M551" s="13"/>
      <c r="N551" s="13"/>
      <c r="O551" s="27"/>
      <c r="P551" s="27"/>
    </row>
    <row r="552" spans="1:16" s="11" customFormat="1" ht="13.8" x14ac:dyDescent="0.3">
      <c r="A552" s="31"/>
      <c r="B552" s="28"/>
      <c r="C552" s="8" t="s">
        <v>26</v>
      </c>
      <c r="D552" s="6">
        <f t="shared" ref="D552" si="660">SUM(D548:D551)</f>
        <v>27388788.559999999</v>
      </c>
      <c r="E552" s="6">
        <f t="shared" ref="E552:N552" si="661">SUM(E548:E551)</f>
        <v>0</v>
      </c>
      <c r="F552" s="6">
        <f t="shared" si="661"/>
        <v>0</v>
      </c>
      <c r="G552" s="6">
        <f t="shared" si="661"/>
        <v>0</v>
      </c>
      <c r="H552" s="6">
        <f t="shared" si="661"/>
        <v>0</v>
      </c>
      <c r="I552" s="6">
        <f t="shared" si="661"/>
        <v>27388788.559999999</v>
      </c>
      <c r="J552" s="6">
        <f t="shared" ref="J552" si="662">SUM(J548:J551)</f>
        <v>27388788.559999999</v>
      </c>
      <c r="K552" s="6">
        <f t="shared" si="661"/>
        <v>0</v>
      </c>
      <c r="L552" s="6">
        <f t="shared" si="661"/>
        <v>0</v>
      </c>
      <c r="M552" s="6">
        <f t="shared" ref="M552" si="663">SUM(M548:M551)</f>
        <v>0</v>
      </c>
      <c r="N552" s="6">
        <f t="shared" si="661"/>
        <v>0</v>
      </c>
      <c r="O552" s="23"/>
      <c r="P552" s="23"/>
    </row>
    <row r="553" spans="1:16" s="11" customFormat="1" ht="24" hidden="1" x14ac:dyDescent="0.3">
      <c r="A553" s="29" t="s">
        <v>207</v>
      </c>
      <c r="B553" s="28" t="s">
        <v>204</v>
      </c>
      <c r="C553" s="16" t="s">
        <v>25</v>
      </c>
      <c r="D553" s="1">
        <f t="shared" ref="D553:D584" si="664">SUM(J553:N553)</f>
        <v>0</v>
      </c>
      <c r="E553" s="1"/>
      <c r="F553" s="1"/>
      <c r="G553" s="1"/>
      <c r="H553" s="1"/>
      <c r="I553" s="1"/>
      <c r="J553" s="1">
        <f t="shared" ref="J553" si="665">SUM(E553:I553)</f>
        <v>0</v>
      </c>
      <c r="K553" s="1"/>
      <c r="L553" s="1"/>
      <c r="M553" s="1"/>
      <c r="N553" s="1"/>
      <c r="O553" s="22" t="s">
        <v>5</v>
      </c>
      <c r="P553" s="22">
        <v>42</v>
      </c>
    </row>
    <row r="554" spans="1:16" s="11" customFormat="1" ht="24" hidden="1" x14ac:dyDescent="0.3">
      <c r="A554" s="30"/>
      <c r="B554" s="28"/>
      <c r="C554" s="16" t="s">
        <v>24</v>
      </c>
      <c r="D554" s="1">
        <f t="shared" si="664"/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f t="shared" si="635"/>
        <v>0</v>
      </c>
      <c r="K554" s="1">
        <v>0</v>
      </c>
      <c r="L554" s="1">
        <v>0</v>
      </c>
      <c r="M554" s="1">
        <v>0</v>
      </c>
      <c r="N554" s="1">
        <v>0</v>
      </c>
      <c r="O554" s="27"/>
      <c r="P554" s="27"/>
    </row>
    <row r="555" spans="1:16" s="11" customFormat="1" ht="24" hidden="1" x14ac:dyDescent="0.3">
      <c r="A555" s="30"/>
      <c r="B555" s="28"/>
      <c r="C555" s="16" t="s">
        <v>146</v>
      </c>
      <c r="D555" s="1">
        <f t="shared" si="664"/>
        <v>0</v>
      </c>
      <c r="E555" s="1">
        <v>0</v>
      </c>
      <c r="F555" s="1">
        <v>0</v>
      </c>
      <c r="G555" s="1">
        <v>0</v>
      </c>
      <c r="H555" s="1">
        <v>0</v>
      </c>
      <c r="I555" s="1">
        <v>0</v>
      </c>
      <c r="J555" s="1">
        <f t="shared" si="635"/>
        <v>0</v>
      </c>
      <c r="K555" s="1">
        <v>0</v>
      </c>
      <c r="L555" s="1">
        <v>0</v>
      </c>
      <c r="M555" s="1">
        <v>0</v>
      </c>
      <c r="N555" s="1">
        <v>0</v>
      </c>
      <c r="O555" s="27"/>
      <c r="P555" s="27"/>
    </row>
    <row r="556" spans="1:16" s="11" customFormat="1" ht="24" hidden="1" x14ac:dyDescent="0.3">
      <c r="A556" s="30"/>
      <c r="B556" s="28"/>
      <c r="C556" s="16" t="s">
        <v>23</v>
      </c>
      <c r="D556" s="1">
        <f t="shared" si="652"/>
        <v>0</v>
      </c>
      <c r="E556" s="1"/>
      <c r="F556" s="1"/>
      <c r="G556" s="13"/>
      <c r="H556" s="13"/>
      <c r="I556" s="13"/>
      <c r="J556" s="1">
        <f t="shared" si="635"/>
        <v>0</v>
      </c>
      <c r="K556" s="13"/>
      <c r="L556" s="13"/>
      <c r="M556" s="13"/>
      <c r="N556" s="13"/>
      <c r="O556" s="27"/>
      <c r="P556" s="27"/>
    </row>
    <row r="557" spans="1:16" s="11" customFormat="1" ht="13.8" hidden="1" x14ac:dyDescent="0.3">
      <c r="A557" s="31"/>
      <c r="B557" s="28"/>
      <c r="C557" s="8" t="s">
        <v>26</v>
      </c>
      <c r="D557" s="6">
        <f t="shared" ref="D557" si="666">SUM(D553:D556)</f>
        <v>0</v>
      </c>
      <c r="E557" s="6">
        <f t="shared" ref="E557:N557" si="667">SUM(E553:E556)</f>
        <v>0</v>
      </c>
      <c r="F557" s="6">
        <f t="shared" si="667"/>
        <v>0</v>
      </c>
      <c r="G557" s="6">
        <f t="shared" si="667"/>
        <v>0</v>
      </c>
      <c r="H557" s="6">
        <f t="shared" si="667"/>
        <v>0</v>
      </c>
      <c r="I557" s="6">
        <f t="shared" si="667"/>
        <v>0</v>
      </c>
      <c r="J557" s="6">
        <f t="shared" ref="J557" si="668">SUM(J553:J556)</f>
        <v>0</v>
      </c>
      <c r="K557" s="6">
        <f t="shared" si="667"/>
        <v>0</v>
      </c>
      <c r="L557" s="6">
        <f t="shared" si="667"/>
        <v>0</v>
      </c>
      <c r="M557" s="6">
        <f t="shared" si="667"/>
        <v>0</v>
      </c>
      <c r="N557" s="6">
        <f t="shared" si="667"/>
        <v>0</v>
      </c>
      <c r="O557" s="23"/>
      <c r="P557" s="23"/>
    </row>
    <row r="558" spans="1:16" s="11" customFormat="1" ht="24" hidden="1" x14ac:dyDescent="0.3">
      <c r="A558" s="29" t="s">
        <v>208</v>
      </c>
      <c r="B558" s="28" t="s">
        <v>205</v>
      </c>
      <c r="C558" s="16" t="s">
        <v>25</v>
      </c>
      <c r="D558" s="1">
        <f t="shared" ref="D558:D589" si="669">SUM(J558:N558)</f>
        <v>0</v>
      </c>
      <c r="E558" s="1"/>
      <c r="F558" s="1"/>
      <c r="G558" s="1"/>
      <c r="H558" s="1"/>
      <c r="I558" s="1"/>
      <c r="J558" s="1">
        <f t="shared" ref="J558" si="670">SUM(E558:I558)</f>
        <v>0</v>
      </c>
      <c r="K558" s="1"/>
      <c r="L558" s="1"/>
      <c r="M558" s="1"/>
      <c r="N558" s="1"/>
      <c r="O558" s="22" t="s">
        <v>5</v>
      </c>
      <c r="P558" s="22">
        <v>42</v>
      </c>
    </row>
    <row r="559" spans="1:16" s="11" customFormat="1" ht="24" hidden="1" x14ac:dyDescent="0.3">
      <c r="A559" s="30"/>
      <c r="B559" s="28"/>
      <c r="C559" s="16" t="s">
        <v>24</v>
      </c>
      <c r="D559" s="1">
        <f t="shared" si="669"/>
        <v>0</v>
      </c>
      <c r="E559" s="1">
        <v>0</v>
      </c>
      <c r="F559" s="1">
        <v>0</v>
      </c>
      <c r="G559" s="1">
        <v>0</v>
      </c>
      <c r="H559" s="1">
        <v>0</v>
      </c>
      <c r="I559" s="1">
        <v>0</v>
      </c>
      <c r="J559" s="1">
        <f t="shared" si="635"/>
        <v>0</v>
      </c>
      <c r="K559" s="1">
        <v>0</v>
      </c>
      <c r="L559" s="1">
        <v>0</v>
      </c>
      <c r="M559" s="1">
        <v>0</v>
      </c>
      <c r="N559" s="1">
        <v>0</v>
      </c>
      <c r="O559" s="27"/>
      <c r="P559" s="27"/>
    </row>
    <row r="560" spans="1:16" s="11" customFormat="1" ht="24" hidden="1" x14ac:dyDescent="0.3">
      <c r="A560" s="30"/>
      <c r="B560" s="28"/>
      <c r="C560" s="16" t="s">
        <v>146</v>
      </c>
      <c r="D560" s="1">
        <f t="shared" si="669"/>
        <v>0</v>
      </c>
      <c r="E560" s="1">
        <v>0</v>
      </c>
      <c r="F560" s="1">
        <v>0</v>
      </c>
      <c r="G560" s="1">
        <v>0</v>
      </c>
      <c r="H560" s="1">
        <v>0</v>
      </c>
      <c r="I560" s="1">
        <v>0</v>
      </c>
      <c r="J560" s="1">
        <f t="shared" si="635"/>
        <v>0</v>
      </c>
      <c r="K560" s="1">
        <v>0</v>
      </c>
      <c r="L560" s="1">
        <v>0</v>
      </c>
      <c r="M560" s="1">
        <v>0</v>
      </c>
      <c r="N560" s="1">
        <v>0</v>
      </c>
      <c r="O560" s="27"/>
      <c r="P560" s="27"/>
    </row>
    <row r="561" spans="1:16" s="11" customFormat="1" ht="24" hidden="1" x14ac:dyDescent="0.3">
      <c r="A561" s="30"/>
      <c r="B561" s="28"/>
      <c r="C561" s="16" t="s">
        <v>23</v>
      </c>
      <c r="D561" s="1">
        <f t="shared" si="652"/>
        <v>0</v>
      </c>
      <c r="E561" s="1"/>
      <c r="F561" s="1"/>
      <c r="G561" s="13"/>
      <c r="H561" s="13"/>
      <c r="I561" s="13"/>
      <c r="J561" s="1">
        <f t="shared" si="635"/>
        <v>0</v>
      </c>
      <c r="K561" s="13"/>
      <c r="L561" s="13"/>
      <c r="M561" s="13"/>
      <c r="N561" s="13"/>
      <c r="O561" s="27"/>
      <c r="P561" s="27"/>
    </row>
    <row r="562" spans="1:16" s="11" customFormat="1" ht="13.8" hidden="1" x14ac:dyDescent="0.3">
      <c r="A562" s="31"/>
      <c r="B562" s="28"/>
      <c r="C562" s="8" t="s">
        <v>26</v>
      </c>
      <c r="D562" s="6">
        <f t="shared" ref="D562" si="671">SUM(D558:D561)</f>
        <v>0</v>
      </c>
      <c r="E562" s="6">
        <f t="shared" ref="E562:N562" si="672">SUM(E558:E561)</f>
        <v>0</v>
      </c>
      <c r="F562" s="6">
        <f t="shared" si="672"/>
        <v>0</v>
      </c>
      <c r="G562" s="6">
        <f t="shared" si="672"/>
        <v>0</v>
      </c>
      <c r="H562" s="6">
        <f t="shared" si="672"/>
        <v>0</v>
      </c>
      <c r="I562" s="6">
        <f t="shared" si="672"/>
        <v>0</v>
      </c>
      <c r="J562" s="6">
        <f t="shared" ref="J562" si="673">SUM(J558:J561)</f>
        <v>0</v>
      </c>
      <c r="K562" s="6">
        <f t="shared" si="672"/>
        <v>0</v>
      </c>
      <c r="L562" s="6">
        <f t="shared" si="672"/>
        <v>0</v>
      </c>
      <c r="M562" s="6">
        <f t="shared" ref="M562" si="674">SUM(M558:M561)</f>
        <v>0</v>
      </c>
      <c r="N562" s="6">
        <f t="shared" si="672"/>
        <v>0</v>
      </c>
      <c r="O562" s="23"/>
      <c r="P562" s="23"/>
    </row>
    <row r="563" spans="1:16" s="11" customFormat="1" ht="24" hidden="1" x14ac:dyDescent="0.3">
      <c r="A563" s="29" t="s">
        <v>209</v>
      </c>
      <c r="B563" s="28" t="s">
        <v>206</v>
      </c>
      <c r="C563" s="16" t="s">
        <v>25</v>
      </c>
      <c r="D563" s="1">
        <f t="shared" ref="D563:D594" si="675">SUM(J563:N563)</f>
        <v>0</v>
      </c>
      <c r="E563" s="1"/>
      <c r="F563" s="1"/>
      <c r="G563" s="1"/>
      <c r="H563" s="1"/>
      <c r="I563" s="1"/>
      <c r="J563" s="1">
        <f t="shared" ref="J563" si="676">SUM(E563:I563)</f>
        <v>0</v>
      </c>
      <c r="K563" s="1"/>
      <c r="L563" s="1"/>
      <c r="M563" s="1"/>
      <c r="N563" s="1"/>
      <c r="O563" s="22" t="s">
        <v>5</v>
      </c>
      <c r="P563" s="22">
        <v>42</v>
      </c>
    </row>
    <row r="564" spans="1:16" s="11" customFormat="1" ht="24" hidden="1" x14ac:dyDescent="0.3">
      <c r="A564" s="30"/>
      <c r="B564" s="28"/>
      <c r="C564" s="16" t="s">
        <v>24</v>
      </c>
      <c r="D564" s="1">
        <f t="shared" si="675"/>
        <v>0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f t="shared" si="635"/>
        <v>0</v>
      </c>
      <c r="K564" s="1">
        <v>0</v>
      </c>
      <c r="L564" s="1">
        <v>0</v>
      </c>
      <c r="M564" s="1">
        <v>0</v>
      </c>
      <c r="N564" s="1">
        <v>0</v>
      </c>
      <c r="O564" s="27"/>
      <c r="P564" s="27"/>
    </row>
    <row r="565" spans="1:16" s="11" customFormat="1" ht="24" hidden="1" x14ac:dyDescent="0.3">
      <c r="A565" s="30"/>
      <c r="B565" s="28"/>
      <c r="C565" s="16" t="s">
        <v>146</v>
      </c>
      <c r="D565" s="1">
        <f t="shared" si="675"/>
        <v>0</v>
      </c>
      <c r="E565" s="1">
        <v>0</v>
      </c>
      <c r="F565" s="1">
        <v>0</v>
      </c>
      <c r="G565" s="1">
        <v>0</v>
      </c>
      <c r="H565" s="1">
        <v>0</v>
      </c>
      <c r="I565" s="1">
        <v>0</v>
      </c>
      <c r="J565" s="1">
        <f t="shared" si="635"/>
        <v>0</v>
      </c>
      <c r="K565" s="1">
        <v>0</v>
      </c>
      <c r="L565" s="1">
        <v>0</v>
      </c>
      <c r="M565" s="1">
        <v>0</v>
      </c>
      <c r="N565" s="1">
        <v>0</v>
      </c>
      <c r="O565" s="27"/>
      <c r="P565" s="27"/>
    </row>
    <row r="566" spans="1:16" s="11" customFormat="1" ht="24" hidden="1" x14ac:dyDescent="0.3">
      <c r="A566" s="30"/>
      <c r="B566" s="28"/>
      <c r="C566" s="16" t="s">
        <v>23</v>
      </c>
      <c r="D566" s="1">
        <f t="shared" si="652"/>
        <v>0</v>
      </c>
      <c r="E566" s="1"/>
      <c r="F566" s="1"/>
      <c r="G566" s="13"/>
      <c r="H566" s="13"/>
      <c r="I566" s="13"/>
      <c r="J566" s="1">
        <f t="shared" si="635"/>
        <v>0</v>
      </c>
      <c r="K566" s="13"/>
      <c r="L566" s="13"/>
      <c r="M566" s="13"/>
      <c r="N566" s="13"/>
      <c r="O566" s="27"/>
      <c r="P566" s="27"/>
    </row>
    <row r="567" spans="1:16" s="11" customFormat="1" ht="13.8" hidden="1" x14ac:dyDescent="0.3">
      <c r="A567" s="31"/>
      <c r="B567" s="28"/>
      <c r="C567" s="8" t="s">
        <v>26</v>
      </c>
      <c r="D567" s="6">
        <f t="shared" ref="D567" si="677">SUM(D563:D566)</f>
        <v>0</v>
      </c>
      <c r="E567" s="6">
        <f t="shared" ref="E567:N567" si="678">SUM(E563:E566)</f>
        <v>0</v>
      </c>
      <c r="F567" s="6">
        <f t="shared" si="678"/>
        <v>0</v>
      </c>
      <c r="G567" s="6">
        <f t="shared" si="678"/>
        <v>0</v>
      </c>
      <c r="H567" s="6">
        <f t="shared" si="678"/>
        <v>0</v>
      </c>
      <c r="I567" s="6">
        <f t="shared" si="678"/>
        <v>0</v>
      </c>
      <c r="J567" s="6">
        <f t="shared" ref="J567" si="679">SUM(J563:J566)</f>
        <v>0</v>
      </c>
      <c r="K567" s="6">
        <f t="shared" si="678"/>
        <v>0</v>
      </c>
      <c r="L567" s="6">
        <f t="shared" si="678"/>
        <v>0</v>
      </c>
      <c r="M567" s="6">
        <f t="shared" ref="M567" si="680">SUM(M563:M566)</f>
        <v>0</v>
      </c>
      <c r="N567" s="6">
        <f t="shared" si="678"/>
        <v>0</v>
      </c>
      <c r="O567" s="23"/>
      <c r="P567" s="23"/>
    </row>
    <row r="568" spans="1:16" s="11" customFormat="1" ht="24" x14ac:dyDescent="0.3">
      <c r="A568" s="29" t="s">
        <v>197</v>
      </c>
      <c r="B568" s="28" t="s">
        <v>199</v>
      </c>
      <c r="C568" s="16" t="s">
        <v>25</v>
      </c>
      <c r="D568" s="1">
        <f t="shared" ref="D568:D599" si="681">SUM(J568:N568)</f>
        <v>0</v>
      </c>
      <c r="E568" s="1"/>
      <c r="F568" s="1"/>
      <c r="G568" s="1"/>
      <c r="H568" s="1"/>
      <c r="I568" s="1"/>
      <c r="J568" s="1">
        <f t="shared" ref="J568" si="682">SUM(E568:I568)</f>
        <v>0</v>
      </c>
      <c r="K568" s="1"/>
      <c r="L568" s="1"/>
      <c r="M568" s="1"/>
      <c r="N568" s="1"/>
      <c r="O568" s="22" t="s">
        <v>5</v>
      </c>
      <c r="P568" s="22">
        <v>43</v>
      </c>
    </row>
    <row r="569" spans="1:16" s="11" customFormat="1" ht="24" x14ac:dyDescent="0.3">
      <c r="A569" s="30"/>
      <c r="B569" s="28"/>
      <c r="C569" s="16" t="s">
        <v>24</v>
      </c>
      <c r="D569" s="1">
        <f t="shared" si="681"/>
        <v>3249796.62</v>
      </c>
      <c r="E569" s="1">
        <f>E574</f>
        <v>0</v>
      </c>
      <c r="F569" s="1">
        <f t="shared" ref="F569:N570" si="683">F574</f>
        <v>0</v>
      </c>
      <c r="G569" s="1">
        <f t="shared" si="683"/>
        <v>0</v>
      </c>
      <c r="H569" s="1">
        <f t="shared" si="683"/>
        <v>446096.45</v>
      </c>
      <c r="I569" s="1">
        <f t="shared" si="683"/>
        <v>1411878.38</v>
      </c>
      <c r="J569" s="1">
        <f t="shared" si="635"/>
        <v>1857974.8299999998</v>
      </c>
      <c r="K569" s="1">
        <f t="shared" si="683"/>
        <v>1391821.79</v>
      </c>
      <c r="L569" s="1">
        <f t="shared" si="683"/>
        <v>0</v>
      </c>
      <c r="M569" s="1">
        <f t="shared" ref="M569" si="684">M574</f>
        <v>0</v>
      </c>
      <c r="N569" s="1">
        <f t="shared" si="683"/>
        <v>0</v>
      </c>
      <c r="O569" s="27"/>
      <c r="P569" s="27"/>
    </row>
    <row r="570" spans="1:16" s="11" customFormat="1" ht="24" x14ac:dyDescent="0.3">
      <c r="A570" s="30"/>
      <c r="B570" s="28"/>
      <c r="C570" s="16" t="s">
        <v>146</v>
      </c>
      <c r="D570" s="1">
        <f t="shared" si="681"/>
        <v>0</v>
      </c>
      <c r="E570" s="1">
        <f>E575</f>
        <v>0</v>
      </c>
      <c r="F570" s="1">
        <f t="shared" si="683"/>
        <v>0</v>
      </c>
      <c r="G570" s="1">
        <f t="shared" si="683"/>
        <v>0</v>
      </c>
      <c r="H570" s="1">
        <f t="shared" si="683"/>
        <v>0</v>
      </c>
      <c r="I570" s="1">
        <f t="shared" si="683"/>
        <v>0</v>
      </c>
      <c r="J570" s="1">
        <f t="shared" si="635"/>
        <v>0</v>
      </c>
      <c r="K570" s="1">
        <f t="shared" si="683"/>
        <v>0</v>
      </c>
      <c r="L570" s="1">
        <f t="shared" si="683"/>
        <v>0</v>
      </c>
      <c r="M570" s="1">
        <f t="shared" ref="M570" si="685">M575</f>
        <v>0</v>
      </c>
      <c r="N570" s="1">
        <f t="shared" si="683"/>
        <v>0</v>
      </c>
      <c r="O570" s="27"/>
      <c r="P570" s="27"/>
    </row>
    <row r="571" spans="1:16" s="11" customFormat="1" ht="24" x14ac:dyDescent="0.3">
      <c r="A571" s="30"/>
      <c r="B571" s="28"/>
      <c r="C571" s="16" t="s">
        <v>23</v>
      </c>
      <c r="D571" s="1">
        <f t="shared" si="652"/>
        <v>0</v>
      </c>
      <c r="E571" s="1"/>
      <c r="F571" s="1"/>
      <c r="G571" s="1"/>
      <c r="H571" s="1"/>
      <c r="I571" s="1"/>
      <c r="J571" s="1">
        <f t="shared" si="635"/>
        <v>0</v>
      </c>
      <c r="K571" s="1"/>
      <c r="L571" s="1"/>
      <c r="M571" s="1"/>
      <c r="N571" s="1"/>
      <c r="O571" s="27"/>
      <c r="P571" s="27"/>
    </row>
    <row r="572" spans="1:16" s="11" customFormat="1" ht="13.8" x14ac:dyDescent="0.3">
      <c r="A572" s="31"/>
      <c r="B572" s="28"/>
      <c r="C572" s="8" t="s">
        <v>26</v>
      </c>
      <c r="D572" s="6">
        <f t="shared" ref="D572" si="686">SUM(D568:D571)</f>
        <v>3249796.62</v>
      </c>
      <c r="E572" s="6">
        <f t="shared" ref="E572:N572" si="687">SUM(E568:E571)</f>
        <v>0</v>
      </c>
      <c r="F572" s="6">
        <f t="shared" si="687"/>
        <v>0</v>
      </c>
      <c r="G572" s="6">
        <f t="shared" si="687"/>
        <v>0</v>
      </c>
      <c r="H572" s="6">
        <f t="shared" si="687"/>
        <v>446096.45</v>
      </c>
      <c r="I572" s="6">
        <f t="shared" si="687"/>
        <v>1411878.38</v>
      </c>
      <c r="J572" s="6">
        <f t="shared" ref="J572" si="688">SUM(J568:J571)</f>
        <v>1857974.8299999998</v>
      </c>
      <c r="K572" s="6">
        <f t="shared" si="687"/>
        <v>1391821.79</v>
      </c>
      <c r="L572" s="6">
        <f t="shared" si="687"/>
        <v>0</v>
      </c>
      <c r="M572" s="6">
        <f t="shared" ref="M572" si="689">SUM(M568:M571)</f>
        <v>0</v>
      </c>
      <c r="N572" s="6">
        <f t="shared" si="687"/>
        <v>0</v>
      </c>
      <c r="O572" s="23"/>
      <c r="P572" s="23"/>
    </row>
    <row r="573" spans="1:16" s="11" customFormat="1" ht="24" x14ac:dyDescent="0.3">
      <c r="A573" s="29" t="s">
        <v>198</v>
      </c>
      <c r="B573" s="28" t="s">
        <v>201</v>
      </c>
      <c r="C573" s="16" t="s">
        <v>25</v>
      </c>
      <c r="D573" s="1">
        <f t="shared" ref="D573:D604" si="690">SUM(J573:N573)</f>
        <v>0</v>
      </c>
      <c r="E573" s="1"/>
      <c r="F573" s="1"/>
      <c r="G573" s="1"/>
      <c r="H573" s="1"/>
      <c r="I573" s="1"/>
      <c r="J573" s="1">
        <f t="shared" ref="J573" si="691">SUM(E573:I573)</f>
        <v>0</v>
      </c>
      <c r="K573" s="1"/>
      <c r="L573" s="1"/>
      <c r="M573" s="1"/>
      <c r="N573" s="1"/>
      <c r="O573" s="22" t="s">
        <v>5</v>
      </c>
      <c r="P573" s="22">
        <v>43</v>
      </c>
    </row>
    <row r="574" spans="1:16" s="11" customFormat="1" ht="24" x14ac:dyDescent="0.3">
      <c r="A574" s="30"/>
      <c r="B574" s="28"/>
      <c r="C574" s="16" t="s">
        <v>24</v>
      </c>
      <c r="D574" s="1">
        <f t="shared" si="690"/>
        <v>3249796.62</v>
      </c>
      <c r="E574" s="1">
        <v>0</v>
      </c>
      <c r="F574" s="1">
        <v>0</v>
      </c>
      <c r="G574" s="1">
        <v>0</v>
      </c>
      <c r="H574" s="1">
        <v>446096.45</v>
      </c>
      <c r="I574" s="1">
        <v>1411878.38</v>
      </c>
      <c r="J574" s="1">
        <f t="shared" si="635"/>
        <v>1857974.8299999998</v>
      </c>
      <c r="K574" s="1">
        <v>1391821.79</v>
      </c>
      <c r="L574" s="1">
        <v>0</v>
      </c>
      <c r="M574" s="1">
        <v>0</v>
      </c>
      <c r="N574" s="1">
        <v>0</v>
      </c>
      <c r="O574" s="27"/>
      <c r="P574" s="27"/>
    </row>
    <row r="575" spans="1:16" s="11" customFormat="1" ht="24" x14ac:dyDescent="0.3">
      <c r="A575" s="30"/>
      <c r="B575" s="28"/>
      <c r="C575" s="16" t="s">
        <v>146</v>
      </c>
      <c r="D575" s="1">
        <f t="shared" si="690"/>
        <v>0</v>
      </c>
      <c r="E575" s="1">
        <v>0</v>
      </c>
      <c r="F575" s="1">
        <v>0</v>
      </c>
      <c r="G575" s="1">
        <v>0</v>
      </c>
      <c r="H575" s="1">
        <v>0</v>
      </c>
      <c r="I575" s="1">
        <v>0</v>
      </c>
      <c r="J575" s="1">
        <f t="shared" si="635"/>
        <v>0</v>
      </c>
      <c r="K575" s="1">
        <v>0</v>
      </c>
      <c r="L575" s="1">
        <v>0</v>
      </c>
      <c r="M575" s="1">
        <v>0</v>
      </c>
      <c r="N575" s="1">
        <v>0</v>
      </c>
      <c r="O575" s="27"/>
      <c r="P575" s="27"/>
    </row>
    <row r="576" spans="1:16" s="11" customFormat="1" ht="24" x14ac:dyDescent="0.3">
      <c r="A576" s="30"/>
      <c r="B576" s="28"/>
      <c r="C576" s="16" t="s">
        <v>23</v>
      </c>
      <c r="D576" s="1">
        <f t="shared" si="652"/>
        <v>0</v>
      </c>
      <c r="E576" s="1"/>
      <c r="F576" s="1"/>
      <c r="G576" s="1"/>
      <c r="H576" s="1"/>
      <c r="I576" s="1"/>
      <c r="J576" s="1">
        <f t="shared" si="635"/>
        <v>0</v>
      </c>
      <c r="K576" s="1"/>
      <c r="L576" s="1"/>
      <c r="M576" s="1"/>
      <c r="N576" s="1"/>
      <c r="O576" s="27"/>
      <c r="P576" s="27"/>
    </row>
    <row r="577" spans="1:16" s="11" customFormat="1" ht="13.8" customHeight="1" x14ac:dyDescent="0.3">
      <c r="A577" s="31"/>
      <c r="B577" s="28"/>
      <c r="C577" s="8" t="s">
        <v>26</v>
      </c>
      <c r="D577" s="6">
        <f t="shared" ref="D577" si="692">SUM(D573:D576)</f>
        <v>3249796.62</v>
      </c>
      <c r="E577" s="6">
        <f t="shared" ref="E577:N577" si="693">SUM(E573:E576)</f>
        <v>0</v>
      </c>
      <c r="F577" s="6">
        <f t="shared" si="693"/>
        <v>0</v>
      </c>
      <c r="G577" s="6">
        <f t="shared" si="693"/>
        <v>0</v>
      </c>
      <c r="H577" s="6">
        <f t="shared" si="693"/>
        <v>446096.45</v>
      </c>
      <c r="I577" s="6">
        <f t="shared" si="693"/>
        <v>1411878.38</v>
      </c>
      <c r="J577" s="6">
        <f t="shared" ref="J577" si="694">SUM(J573:J576)</f>
        <v>1857974.8299999998</v>
      </c>
      <c r="K577" s="6">
        <f t="shared" si="693"/>
        <v>1391821.79</v>
      </c>
      <c r="L577" s="6">
        <f t="shared" si="693"/>
        <v>0</v>
      </c>
      <c r="M577" s="6">
        <f t="shared" ref="M577" si="695">SUM(M573:M576)</f>
        <v>0</v>
      </c>
      <c r="N577" s="6">
        <f t="shared" si="693"/>
        <v>0</v>
      </c>
      <c r="O577" s="23"/>
      <c r="P577" s="23"/>
    </row>
    <row r="578" spans="1:16" ht="24" x14ac:dyDescent="0.3">
      <c r="A578" s="25" t="s">
        <v>232</v>
      </c>
      <c r="B578" s="26" t="s">
        <v>213</v>
      </c>
      <c r="C578" s="16" t="s">
        <v>25</v>
      </c>
      <c r="D578" s="1">
        <f t="shared" ref="D578:D609" si="696">SUM(J578:N578)</f>
        <v>0</v>
      </c>
      <c r="E578" s="1"/>
      <c r="F578" s="1"/>
      <c r="G578" s="1"/>
      <c r="H578" s="1"/>
      <c r="I578" s="1"/>
      <c r="J578" s="1">
        <f t="shared" ref="J578" si="697">SUM(E578:I578)</f>
        <v>0</v>
      </c>
      <c r="K578" s="1"/>
      <c r="L578" s="1"/>
      <c r="M578" s="1"/>
      <c r="N578" s="1"/>
      <c r="O578" s="22" t="s">
        <v>5</v>
      </c>
      <c r="P578" s="22">
        <v>44</v>
      </c>
    </row>
    <row r="579" spans="1:16" ht="24" x14ac:dyDescent="0.3">
      <c r="A579" s="25"/>
      <c r="B579" s="26"/>
      <c r="C579" s="16" t="s">
        <v>24</v>
      </c>
      <c r="D579" s="1">
        <f t="shared" si="696"/>
        <v>1784983</v>
      </c>
      <c r="E579" s="1">
        <f>E584</f>
        <v>0</v>
      </c>
      <c r="F579" s="1">
        <f t="shared" ref="F579:N580" si="698">F584</f>
        <v>168000</v>
      </c>
      <c r="G579" s="1">
        <f t="shared" si="698"/>
        <v>280000</v>
      </c>
      <c r="H579" s="1">
        <f t="shared" si="698"/>
        <v>448740</v>
      </c>
      <c r="I579" s="1">
        <f t="shared" si="698"/>
        <v>441634</v>
      </c>
      <c r="J579" s="1">
        <f t="shared" si="635"/>
        <v>1338374</v>
      </c>
      <c r="K579" s="1">
        <f t="shared" si="698"/>
        <v>446609</v>
      </c>
      <c r="L579" s="1">
        <f t="shared" si="698"/>
        <v>0</v>
      </c>
      <c r="M579" s="1">
        <f t="shared" ref="M579" si="699">M584</f>
        <v>0</v>
      </c>
      <c r="N579" s="1">
        <f t="shared" si="698"/>
        <v>0</v>
      </c>
      <c r="O579" s="27"/>
      <c r="P579" s="27"/>
    </row>
    <row r="580" spans="1:16" ht="24" x14ac:dyDescent="0.3">
      <c r="A580" s="25"/>
      <c r="B580" s="26"/>
      <c r="C580" s="16" t="s">
        <v>146</v>
      </c>
      <c r="D580" s="1">
        <f t="shared" si="696"/>
        <v>79555.44</v>
      </c>
      <c r="E580" s="1">
        <f>E585</f>
        <v>0</v>
      </c>
      <c r="F580" s="1">
        <f t="shared" si="698"/>
        <v>8842.11</v>
      </c>
      <c r="G580" s="1">
        <f t="shared" si="698"/>
        <v>14736.849999999999</v>
      </c>
      <c r="H580" s="1">
        <f t="shared" si="698"/>
        <v>23618.000000000004</v>
      </c>
      <c r="I580" s="1">
        <f t="shared" si="698"/>
        <v>23244</v>
      </c>
      <c r="J580" s="1">
        <f t="shared" si="635"/>
        <v>70440.960000000006</v>
      </c>
      <c r="K580" s="1">
        <f t="shared" si="698"/>
        <v>9114.48</v>
      </c>
      <c r="L580" s="1">
        <f t="shared" si="698"/>
        <v>0</v>
      </c>
      <c r="M580" s="1">
        <f t="shared" ref="M580" si="700">M585</f>
        <v>0</v>
      </c>
      <c r="N580" s="1">
        <f t="shared" si="698"/>
        <v>0</v>
      </c>
      <c r="O580" s="27"/>
      <c r="P580" s="27"/>
    </row>
    <row r="581" spans="1:16" ht="24" x14ac:dyDescent="0.3">
      <c r="A581" s="25"/>
      <c r="B581" s="26"/>
      <c r="C581" s="16" t="s">
        <v>23</v>
      </c>
      <c r="D581" s="1">
        <f t="shared" si="652"/>
        <v>0</v>
      </c>
      <c r="E581" s="1"/>
      <c r="F581" s="1"/>
      <c r="G581" s="1"/>
      <c r="H581" s="1"/>
      <c r="I581" s="1"/>
      <c r="J581" s="1">
        <f t="shared" si="635"/>
        <v>0</v>
      </c>
      <c r="K581" s="1"/>
      <c r="L581" s="1"/>
      <c r="M581" s="1"/>
      <c r="N581" s="1"/>
      <c r="O581" s="27"/>
      <c r="P581" s="27"/>
    </row>
    <row r="582" spans="1:16" x14ac:dyDescent="0.3">
      <c r="A582" s="25"/>
      <c r="B582" s="26"/>
      <c r="C582" s="8" t="s">
        <v>26</v>
      </c>
      <c r="D582" s="6">
        <f t="shared" ref="D582" si="701">SUM(D578:D581)</f>
        <v>1864538.44</v>
      </c>
      <c r="E582" s="6">
        <f t="shared" ref="E582:N582" si="702">SUM(E578:E581)</f>
        <v>0</v>
      </c>
      <c r="F582" s="6">
        <f t="shared" si="702"/>
        <v>176842.11</v>
      </c>
      <c r="G582" s="6">
        <f t="shared" si="702"/>
        <v>294736.84999999998</v>
      </c>
      <c r="H582" s="6">
        <f t="shared" si="702"/>
        <v>472358</v>
      </c>
      <c r="I582" s="6">
        <f t="shared" si="702"/>
        <v>464878</v>
      </c>
      <c r="J582" s="6">
        <f t="shared" ref="J582" si="703">SUM(J578:J581)</f>
        <v>1408814.96</v>
      </c>
      <c r="K582" s="6">
        <f t="shared" si="702"/>
        <v>455723.48</v>
      </c>
      <c r="L582" s="6">
        <f t="shared" si="702"/>
        <v>0</v>
      </c>
      <c r="M582" s="6">
        <f t="shared" ref="M582" si="704">SUM(M578:M581)</f>
        <v>0</v>
      </c>
      <c r="N582" s="6">
        <f t="shared" si="702"/>
        <v>0</v>
      </c>
      <c r="O582" s="23"/>
      <c r="P582" s="23"/>
    </row>
    <row r="583" spans="1:16" ht="24" x14ac:dyDescent="0.3">
      <c r="A583" s="25" t="s">
        <v>233</v>
      </c>
      <c r="B583" s="26" t="s">
        <v>85</v>
      </c>
      <c r="C583" s="16" t="s">
        <v>25</v>
      </c>
      <c r="D583" s="1">
        <f t="shared" ref="D583:D614" si="705">SUM(J583:N583)</f>
        <v>0</v>
      </c>
      <c r="E583" s="1"/>
      <c r="F583" s="1"/>
      <c r="G583" s="1"/>
      <c r="H583" s="1"/>
      <c r="I583" s="1"/>
      <c r="J583" s="1">
        <f t="shared" ref="J583" si="706">SUM(E583:I583)</f>
        <v>0</v>
      </c>
      <c r="K583" s="1"/>
      <c r="L583" s="1"/>
      <c r="M583" s="1"/>
      <c r="N583" s="1"/>
      <c r="O583" s="22" t="s">
        <v>5</v>
      </c>
      <c r="P583" s="22">
        <v>45</v>
      </c>
    </row>
    <row r="584" spans="1:16" ht="24" x14ac:dyDescent="0.3">
      <c r="A584" s="25"/>
      <c r="B584" s="26"/>
      <c r="C584" s="16" t="s">
        <v>24</v>
      </c>
      <c r="D584" s="1">
        <f t="shared" si="705"/>
        <v>1784983</v>
      </c>
      <c r="E584" s="1">
        <f>E589+E594+E599+E604+E609+E614+E619+E624+E629</f>
        <v>0</v>
      </c>
      <c r="F584" s="1">
        <f t="shared" ref="F584:N584" si="707">F589+F594+F599+F604+F609+F614+F619+F624+F629</f>
        <v>168000</v>
      </c>
      <c r="G584" s="1">
        <f t="shared" si="707"/>
        <v>280000</v>
      </c>
      <c r="H584" s="1">
        <f t="shared" si="707"/>
        <v>448740</v>
      </c>
      <c r="I584" s="1">
        <f t="shared" si="707"/>
        <v>441634</v>
      </c>
      <c r="J584" s="1">
        <f t="shared" si="635"/>
        <v>1338374</v>
      </c>
      <c r="K584" s="1">
        <f t="shared" si="707"/>
        <v>446609</v>
      </c>
      <c r="L584" s="1">
        <f t="shared" si="707"/>
        <v>0</v>
      </c>
      <c r="M584" s="1">
        <f t="shared" ref="M584" si="708">M589+M594+M599+M604+M609+M614+M619+M624+M629</f>
        <v>0</v>
      </c>
      <c r="N584" s="1">
        <f t="shared" si="707"/>
        <v>0</v>
      </c>
      <c r="O584" s="27"/>
      <c r="P584" s="27"/>
    </row>
    <row r="585" spans="1:16" ht="24" x14ac:dyDescent="0.3">
      <c r="A585" s="25"/>
      <c r="B585" s="26"/>
      <c r="C585" s="16" t="s">
        <v>146</v>
      </c>
      <c r="D585" s="1">
        <f t="shared" si="705"/>
        <v>79555.44</v>
      </c>
      <c r="E585" s="1">
        <f>E590+E595+E600+E605+E610+E615+E620+E625+E630</f>
        <v>0</v>
      </c>
      <c r="F585" s="1">
        <f t="shared" ref="F585:N585" si="709">F590+F595+F600+F605+F610+F615+F620+F625+F630</f>
        <v>8842.11</v>
      </c>
      <c r="G585" s="1">
        <f t="shared" si="709"/>
        <v>14736.849999999999</v>
      </c>
      <c r="H585" s="1">
        <f t="shared" si="709"/>
        <v>23618.000000000004</v>
      </c>
      <c r="I585" s="1">
        <f t="shared" si="709"/>
        <v>23244</v>
      </c>
      <c r="J585" s="1">
        <f t="shared" si="635"/>
        <v>70440.960000000006</v>
      </c>
      <c r="K585" s="1">
        <f t="shared" si="709"/>
        <v>9114.48</v>
      </c>
      <c r="L585" s="1">
        <f t="shared" si="709"/>
        <v>0</v>
      </c>
      <c r="M585" s="1">
        <f t="shared" ref="M585" si="710">M590+M595+M600+M605+M610+M615+M620+M625+M630</f>
        <v>0</v>
      </c>
      <c r="N585" s="1">
        <f t="shared" si="709"/>
        <v>0</v>
      </c>
      <c r="O585" s="27"/>
      <c r="P585" s="27"/>
    </row>
    <row r="586" spans="1:16" ht="24" x14ac:dyDescent="0.3">
      <c r="A586" s="25"/>
      <c r="B586" s="26"/>
      <c r="C586" s="16" t="s">
        <v>23</v>
      </c>
      <c r="D586" s="1">
        <f t="shared" si="652"/>
        <v>0</v>
      </c>
      <c r="E586" s="1"/>
      <c r="F586" s="1"/>
      <c r="G586" s="1"/>
      <c r="H586" s="1"/>
      <c r="I586" s="1"/>
      <c r="J586" s="1">
        <f t="shared" si="635"/>
        <v>0</v>
      </c>
      <c r="K586" s="1"/>
      <c r="L586" s="1"/>
      <c r="M586" s="1"/>
      <c r="N586" s="1"/>
      <c r="O586" s="27"/>
      <c r="P586" s="27"/>
    </row>
    <row r="587" spans="1:16" x14ac:dyDescent="0.3">
      <c r="A587" s="25"/>
      <c r="B587" s="26"/>
      <c r="C587" s="8" t="s">
        <v>26</v>
      </c>
      <c r="D587" s="6">
        <f t="shared" ref="D587" si="711">SUM(D583:D586)</f>
        <v>1864538.44</v>
      </c>
      <c r="E587" s="6">
        <f t="shared" ref="E587:N587" si="712">SUM(E583:E586)</f>
        <v>0</v>
      </c>
      <c r="F587" s="6">
        <f t="shared" si="712"/>
        <v>176842.11</v>
      </c>
      <c r="G587" s="6">
        <f t="shared" si="712"/>
        <v>294736.84999999998</v>
      </c>
      <c r="H587" s="6">
        <f t="shared" si="712"/>
        <v>472358</v>
      </c>
      <c r="I587" s="6">
        <f t="shared" si="712"/>
        <v>464878</v>
      </c>
      <c r="J587" s="6">
        <f t="shared" ref="J587" si="713">SUM(J583:J586)</f>
        <v>1408814.96</v>
      </c>
      <c r="K587" s="6">
        <f t="shared" si="712"/>
        <v>455723.48</v>
      </c>
      <c r="L587" s="6">
        <f t="shared" si="712"/>
        <v>0</v>
      </c>
      <c r="M587" s="6">
        <f t="shared" ref="M587" si="714">SUM(M583:M586)</f>
        <v>0</v>
      </c>
      <c r="N587" s="6">
        <f t="shared" si="712"/>
        <v>0</v>
      </c>
      <c r="O587" s="23"/>
      <c r="P587" s="23"/>
    </row>
    <row r="588" spans="1:16" ht="24" hidden="1" x14ac:dyDescent="0.3">
      <c r="A588" s="25" t="s">
        <v>234</v>
      </c>
      <c r="B588" s="26" t="s">
        <v>93</v>
      </c>
      <c r="C588" s="16" t="s">
        <v>25</v>
      </c>
      <c r="D588" s="1">
        <f t="shared" ref="D588:D632" si="715">SUM(J588:N588)</f>
        <v>0</v>
      </c>
      <c r="E588" s="1"/>
      <c r="F588" s="1"/>
      <c r="G588" s="1"/>
      <c r="H588" s="1"/>
      <c r="I588" s="1"/>
      <c r="J588" s="1">
        <f t="shared" ref="J588" si="716">SUM(E588:I588)</f>
        <v>0</v>
      </c>
      <c r="K588" s="1"/>
      <c r="L588" s="1"/>
      <c r="M588" s="1"/>
      <c r="N588" s="1"/>
      <c r="O588" s="22" t="s">
        <v>5</v>
      </c>
      <c r="P588" s="22">
        <v>46</v>
      </c>
    </row>
    <row r="589" spans="1:16" ht="24" hidden="1" x14ac:dyDescent="0.3">
      <c r="A589" s="25"/>
      <c r="B589" s="26"/>
      <c r="C589" s="16" t="s">
        <v>24</v>
      </c>
      <c r="D589" s="1">
        <f t="shared" si="715"/>
        <v>249880.57</v>
      </c>
      <c r="E589" s="1">
        <v>0</v>
      </c>
      <c r="F589" s="1">
        <v>56000</v>
      </c>
      <c r="G589" s="1">
        <v>56000</v>
      </c>
      <c r="H589" s="1">
        <v>74790</v>
      </c>
      <c r="I589" s="1">
        <v>63090.57</v>
      </c>
      <c r="J589" s="1">
        <f t="shared" si="635"/>
        <v>249880.57</v>
      </c>
      <c r="K589" s="1">
        <v>0</v>
      </c>
      <c r="L589" s="1">
        <v>0</v>
      </c>
      <c r="M589" s="1">
        <v>0</v>
      </c>
      <c r="N589" s="1">
        <v>0</v>
      </c>
      <c r="O589" s="27"/>
      <c r="P589" s="27"/>
    </row>
    <row r="590" spans="1:16" ht="24" hidden="1" x14ac:dyDescent="0.3">
      <c r="A590" s="25"/>
      <c r="B590" s="26"/>
      <c r="C590" s="16" t="s">
        <v>146</v>
      </c>
      <c r="D590" s="1">
        <f t="shared" si="715"/>
        <v>13151.599999999999</v>
      </c>
      <c r="E590" s="1">
        <v>0</v>
      </c>
      <c r="F590" s="1">
        <v>2947.37</v>
      </c>
      <c r="G590" s="1">
        <v>2947.37</v>
      </c>
      <c r="H590" s="1">
        <v>3936.31</v>
      </c>
      <c r="I590" s="1">
        <v>3320.55</v>
      </c>
      <c r="J590" s="1">
        <f t="shared" si="635"/>
        <v>13151.599999999999</v>
      </c>
      <c r="K590" s="1">
        <v>0</v>
      </c>
      <c r="L590" s="1">
        <v>0</v>
      </c>
      <c r="M590" s="1">
        <v>0</v>
      </c>
      <c r="N590" s="1">
        <v>0</v>
      </c>
      <c r="O590" s="27"/>
      <c r="P590" s="27"/>
    </row>
    <row r="591" spans="1:16" ht="24" hidden="1" x14ac:dyDescent="0.3">
      <c r="A591" s="25"/>
      <c r="B591" s="26"/>
      <c r="C591" s="16" t="s">
        <v>23</v>
      </c>
      <c r="D591" s="1">
        <f t="shared" si="652"/>
        <v>0</v>
      </c>
      <c r="E591" s="1"/>
      <c r="F591" s="1"/>
      <c r="G591" s="1"/>
      <c r="H591" s="1"/>
      <c r="I591" s="1"/>
      <c r="J591" s="1">
        <f t="shared" si="635"/>
        <v>0</v>
      </c>
      <c r="K591" s="1"/>
      <c r="L591" s="1"/>
      <c r="M591" s="1"/>
      <c r="N591" s="1"/>
      <c r="O591" s="27"/>
      <c r="P591" s="27"/>
    </row>
    <row r="592" spans="1:16" hidden="1" x14ac:dyDescent="0.3">
      <c r="A592" s="25"/>
      <c r="B592" s="26"/>
      <c r="C592" s="8" t="s">
        <v>26</v>
      </c>
      <c r="D592" s="6">
        <f t="shared" ref="D592" si="717">SUM(D588:D591)</f>
        <v>263032.17</v>
      </c>
      <c r="E592" s="6">
        <f t="shared" ref="E592:N592" si="718">SUM(E588:E591)</f>
        <v>0</v>
      </c>
      <c r="F592" s="6">
        <f t="shared" si="718"/>
        <v>58947.37</v>
      </c>
      <c r="G592" s="6">
        <f t="shared" si="718"/>
        <v>58947.37</v>
      </c>
      <c r="H592" s="6">
        <f t="shared" si="718"/>
        <v>78726.31</v>
      </c>
      <c r="I592" s="6">
        <f t="shared" si="718"/>
        <v>66411.12</v>
      </c>
      <c r="J592" s="6">
        <f t="shared" ref="J592" si="719">SUM(J588:J591)</f>
        <v>263032.17</v>
      </c>
      <c r="K592" s="6">
        <f t="shared" si="718"/>
        <v>0</v>
      </c>
      <c r="L592" s="6">
        <f t="shared" si="718"/>
        <v>0</v>
      </c>
      <c r="M592" s="6">
        <f t="shared" ref="M592" si="720">SUM(M588:M591)</f>
        <v>0</v>
      </c>
      <c r="N592" s="6">
        <f t="shared" si="718"/>
        <v>0</v>
      </c>
      <c r="O592" s="23"/>
      <c r="P592" s="23"/>
    </row>
    <row r="593" spans="1:16" ht="24" hidden="1" x14ac:dyDescent="0.3">
      <c r="A593" s="25" t="s">
        <v>235</v>
      </c>
      <c r="B593" s="26" t="s">
        <v>94</v>
      </c>
      <c r="C593" s="16" t="s">
        <v>25</v>
      </c>
      <c r="D593" s="1">
        <f t="shared" ref="D593:D632" si="721">SUM(J593:N593)</f>
        <v>0</v>
      </c>
      <c r="E593" s="1"/>
      <c r="F593" s="1"/>
      <c r="G593" s="1"/>
      <c r="H593" s="1"/>
      <c r="I593" s="1"/>
      <c r="J593" s="1">
        <f t="shared" ref="J593" si="722">SUM(E593:I593)</f>
        <v>0</v>
      </c>
      <c r="K593" s="1"/>
      <c r="L593" s="1"/>
      <c r="M593" s="1"/>
      <c r="N593" s="1"/>
      <c r="O593" s="22" t="s">
        <v>5</v>
      </c>
      <c r="P593" s="22">
        <v>47</v>
      </c>
    </row>
    <row r="594" spans="1:16" ht="24" hidden="1" x14ac:dyDescent="0.3">
      <c r="A594" s="25"/>
      <c r="B594" s="26"/>
      <c r="C594" s="16" t="s">
        <v>24</v>
      </c>
      <c r="D594" s="1">
        <f t="shared" si="721"/>
        <v>249880.57</v>
      </c>
      <c r="E594" s="1">
        <v>0</v>
      </c>
      <c r="F594" s="1">
        <v>56000</v>
      </c>
      <c r="G594" s="1">
        <v>56000</v>
      </c>
      <c r="H594" s="1">
        <v>74790</v>
      </c>
      <c r="I594" s="1">
        <v>63090.57</v>
      </c>
      <c r="J594" s="1">
        <f t="shared" si="635"/>
        <v>249880.57</v>
      </c>
      <c r="K594" s="1">
        <v>0</v>
      </c>
      <c r="L594" s="1">
        <v>0</v>
      </c>
      <c r="M594" s="1">
        <v>0</v>
      </c>
      <c r="N594" s="1">
        <v>0</v>
      </c>
      <c r="O594" s="27"/>
      <c r="P594" s="27"/>
    </row>
    <row r="595" spans="1:16" ht="24" hidden="1" x14ac:dyDescent="0.3">
      <c r="A595" s="25"/>
      <c r="B595" s="26"/>
      <c r="C595" s="16" t="s">
        <v>146</v>
      </c>
      <c r="D595" s="1">
        <f t="shared" si="721"/>
        <v>13151.61</v>
      </c>
      <c r="E595" s="1">
        <v>0</v>
      </c>
      <c r="F595" s="1">
        <v>2947.37</v>
      </c>
      <c r="G595" s="1">
        <v>2947.37</v>
      </c>
      <c r="H595" s="1">
        <v>3936.32</v>
      </c>
      <c r="I595" s="1">
        <v>3320.55</v>
      </c>
      <c r="J595" s="1">
        <f t="shared" si="635"/>
        <v>13151.61</v>
      </c>
      <c r="K595" s="1">
        <v>0</v>
      </c>
      <c r="L595" s="1">
        <v>0</v>
      </c>
      <c r="M595" s="1">
        <v>0</v>
      </c>
      <c r="N595" s="1">
        <v>0</v>
      </c>
      <c r="O595" s="27"/>
      <c r="P595" s="27"/>
    </row>
    <row r="596" spans="1:16" ht="24" hidden="1" x14ac:dyDescent="0.3">
      <c r="A596" s="25"/>
      <c r="B596" s="26"/>
      <c r="C596" s="16" t="s">
        <v>23</v>
      </c>
      <c r="D596" s="1">
        <f t="shared" si="652"/>
        <v>0</v>
      </c>
      <c r="E596" s="1"/>
      <c r="F596" s="1"/>
      <c r="G596" s="1"/>
      <c r="H596" s="1"/>
      <c r="I596" s="1"/>
      <c r="J596" s="1">
        <f t="shared" si="635"/>
        <v>0</v>
      </c>
      <c r="K596" s="1"/>
      <c r="L596" s="1"/>
      <c r="M596" s="1"/>
      <c r="N596" s="1"/>
      <c r="O596" s="27"/>
      <c r="P596" s="27"/>
    </row>
    <row r="597" spans="1:16" hidden="1" x14ac:dyDescent="0.3">
      <c r="A597" s="25"/>
      <c r="B597" s="26"/>
      <c r="C597" s="8" t="s">
        <v>26</v>
      </c>
      <c r="D597" s="6">
        <f t="shared" ref="D597" si="723">SUM(D593:D596)</f>
        <v>263032.18</v>
      </c>
      <c r="E597" s="6">
        <f t="shared" ref="E597:N597" si="724">SUM(E593:E596)</f>
        <v>0</v>
      </c>
      <c r="F597" s="6">
        <f t="shared" si="724"/>
        <v>58947.37</v>
      </c>
      <c r="G597" s="6">
        <f t="shared" si="724"/>
        <v>58947.37</v>
      </c>
      <c r="H597" s="6">
        <f t="shared" si="724"/>
        <v>78726.320000000007</v>
      </c>
      <c r="I597" s="6">
        <f t="shared" si="724"/>
        <v>66411.12</v>
      </c>
      <c r="J597" s="6">
        <f t="shared" ref="J597" si="725">SUM(J593:J596)</f>
        <v>263032.18</v>
      </c>
      <c r="K597" s="6">
        <f t="shared" si="724"/>
        <v>0</v>
      </c>
      <c r="L597" s="6">
        <f t="shared" si="724"/>
        <v>0</v>
      </c>
      <c r="M597" s="6">
        <f t="shared" ref="M597" si="726">SUM(M593:M596)</f>
        <v>0</v>
      </c>
      <c r="N597" s="6">
        <f t="shared" si="724"/>
        <v>0</v>
      </c>
      <c r="O597" s="23"/>
      <c r="P597" s="23"/>
    </row>
    <row r="598" spans="1:16" ht="24" hidden="1" x14ac:dyDescent="0.3">
      <c r="A598" s="25" t="s">
        <v>236</v>
      </c>
      <c r="B598" s="26" t="s">
        <v>95</v>
      </c>
      <c r="C598" s="16" t="s">
        <v>25</v>
      </c>
      <c r="D598" s="1">
        <f t="shared" ref="D598:D632" si="727">SUM(J598:N598)</f>
        <v>0</v>
      </c>
      <c r="E598" s="1"/>
      <c r="F598" s="1"/>
      <c r="G598" s="1"/>
      <c r="H598" s="1"/>
      <c r="I598" s="1"/>
      <c r="J598" s="1">
        <f t="shared" ref="J598:J631" si="728">SUM(E598:I598)</f>
        <v>0</v>
      </c>
      <c r="K598" s="1"/>
      <c r="L598" s="1"/>
      <c r="M598" s="1"/>
      <c r="N598" s="1"/>
      <c r="O598" s="22" t="s">
        <v>5</v>
      </c>
      <c r="P598" s="22">
        <v>48</v>
      </c>
    </row>
    <row r="599" spans="1:16" ht="24" hidden="1" x14ac:dyDescent="0.3">
      <c r="A599" s="25"/>
      <c r="B599" s="26"/>
      <c r="C599" s="16" t="s">
        <v>24</v>
      </c>
      <c r="D599" s="1">
        <f t="shared" si="727"/>
        <v>249880.57</v>
      </c>
      <c r="E599" s="1">
        <v>0</v>
      </c>
      <c r="F599" s="1">
        <v>56000</v>
      </c>
      <c r="G599" s="1">
        <v>56000</v>
      </c>
      <c r="H599" s="1">
        <v>74790</v>
      </c>
      <c r="I599" s="1">
        <v>63090.57</v>
      </c>
      <c r="J599" s="1">
        <f t="shared" si="728"/>
        <v>249880.57</v>
      </c>
      <c r="K599" s="1">
        <v>0</v>
      </c>
      <c r="L599" s="1">
        <v>0</v>
      </c>
      <c r="M599" s="1">
        <v>0</v>
      </c>
      <c r="N599" s="1">
        <v>0</v>
      </c>
      <c r="O599" s="27"/>
      <c r="P599" s="27"/>
    </row>
    <row r="600" spans="1:16" ht="24" hidden="1" x14ac:dyDescent="0.3">
      <c r="A600" s="25"/>
      <c r="B600" s="26"/>
      <c r="C600" s="16" t="s">
        <v>146</v>
      </c>
      <c r="D600" s="1">
        <f t="shared" si="727"/>
        <v>13151.61</v>
      </c>
      <c r="E600" s="1">
        <v>0</v>
      </c>
      <c r="F600" s="1">
        <v>2947.37</v>
      </c>
      <c r="G600" s="1">
        <v>2947.37</v>
      </c>
      <c r="H600" s="1">
        <v>3936.32</v>
      </c>
      <c r="I600" s="1">
        <v>3320.55</v>
      </c>
      <c r="J600" s="1">
        <f t="shared" si="728"/>
        <v>13151.61</v>
      </c>
      <c r="K600" s="1">
        <v>0</v>
      </c>
      <c r="L600" s="1">
        <v>0</v>
      </c>
      <c r="M600" s="1">
        <v>0</v>
      </c>
      <c r="N600" s="1">
        <v>0</v>
      </c>
      <c r="O600" s="27"/>
      <c r="P600" s="27"/>
    </row>
    <row r="601" spans="1:16" ht="24" hidden="1" x14ac:dyDescent="0.3">
      <c r="A601" s="25"/>
      <c r="B601" s="26"/>
      <c r="C601" s="16" t="s">
        <v>23</v>
      </c>
      <c r="D601" s="1">
        <f t="shared" si="652"/>
        <v>0</v>
      </c>
      <c r="E601" s="1"/>
      <c r="F601" s="1"/>
      <c r="G601" s="1"/>
      <c r="H601" s="1"/>
      <c r="I601" s="1"/>
      <c r="J601" s="1">
        <f t="shared" si="728"/>
        <v>0</v>
      </c>
      <c r="K601" s="1"/>
      <c r="L601" s="1"/>
      <c r="M601" s="1"/>
      <c r="N601" s="1"/>
      <c r="O601" s="27"/>
      <c r="P601" s="27"/>
    </row>
    <row r="602" spans="1:16" hidden="1" x14ac:dyDescent="0.3">
      <c r="A602" s="25"/>
      <c r="B602" s="26"/>
      <c r="C602" s="8" t="s">
        <v>26</v>
      </c>
      <c r="D602" s="6">
        <f t="shared" ref="D602" si="729">SUM(D598:D601)</f>
        <v>263032.18</v>
      </c>
      <c r="E602" s="6">
        <f t="shared" ref="E602:N602" si="730">SUM(E598:E601)</f>
        <v>0</v>
      </c>
      <c r="F602" s="6">
        <f t="shared" si="730"/>
        <v>58947.37</v>
      </c>
      <c r="G602" s="6">
        <f t="shared" si="730"/>
        <v>58947.37</v>
      </c>
      <c r="H602" s="6">
        <f t="shared" si="730"/>
        <v>78726.320000000007</v>
      </c>
      <c r="I602" s="6">
        <f t="shared" si="730"/>
        <v>66411.12</v>
      </c>
      <c r="J602" s="6">
        <f t="shared" ref="J602" si="731">SUM(J598:J601)</f>
        <v>263032.18</v>
      </c>
      <c r="K602" s="6">
        <f t="shared" si="730"/>
        <v>0</v>
      </c>
      <c r="L602" s="6">
        <f t="shared" si="730"/>
        <v>0</v>
      </c>
      <c r="M602" s="6">
        <f t="shared" ref="M602" si="732">SUM(M598:M601)</f>
        <v>0</v>
      </c>
      <c r="N602" s="6">
        <f t="shared" si="730"/>
        <v>0</v>
      </c>
      <c r="O602" s="23"/>
      <c r="P602" s="23"/>
    </row>
    <row r="603" spans="1:16" ht="24" hidden="1" x14ac:dyDescent="0.3">
      <c r="A603" s="25" t="s">
        <v>237</v>
      </c>
      <c r="B603" s="26" t="s">
        <v>128</v>
      </c>
      <c r="C603" s="16" t="s">
        <v>25</v>
      </c>
      <c r="D603" s="1">
        <f t="shared" ref="D603:D632" si="733">SUM(J603:N603)</f>
        <v>0</v>
      </c>
      <c r="E603" s="1"/>
      <c r="F603" s="1"/>
      <c r="G603" s="1"/>
      <c r="H603" s="1"/>
      <c r="I603" s="1"/>
      <c r="J603" s="1">
        <f t="shared" ref="J603" si="734">SUM(E603:I603)</f>
        <v>0</v>
      </c>
      <c r="K603" s="1"/>
      <c r="L603" s="1"/>
      <c r="M603" s="1"/>
      <c r="N603" s="1"/>
      <c r="O603" s="22" t="s">
        <v>5</v>
      </c>
      <c r="P603" s="22">
        <v>49</v>
      </c>
    </row>
    <row r="604" spans="1:16" ht="24" hidden="1" x14ac:dyDescent="0.3">
      <c r="A604" s="25"/>
      <c r="B604" s="26"/>
      <c r="C604" s="16" t="s">
        <v>24</v>
      </c>
      <c r="D604" s="1">
        <f t="shared" si="733"/>
        <v>193880.57</v>
      </c>
      <c r="E604" s="1">
        <v>0</v>
      </c>
      <c r="F604" s="1">
        <v>0</v>
      </c>
      <c r="G604" s="1">
        <v>56000</v>
      </c>
      <c r="H604" s="1">
        <v>74790</v>
      </c>
      <c r="I604" s="1">
        <v>63090.57</v>
      </c>
      <c r="J604" s="1">
        <f t="shared" si="728"/>
        <v>193880.57</v>
      </c>
      <c r="K604" s="1">
        <v>0</v>
      </c>
      <c r="L604" s="1">
        <v>0</v>
      </c>
      <c r="M604" s="1">
        <v>0</v>
      </c>
      <c r="N604" s="1">
        <v>0</v>
      </c>
      <c r="O604" s="27"/>
      <c r="P604" s="27"/>
    </row>
    <row r="605" spans="1:16" ht="24" hidden="1" x14ac:dyDescent="0.3">
      <c r="A605" s="25"/>
      <c r="B605" s="26"/>
      <c r="C605" s="16" t="s">
        <v>146</v>
      </c>
      <c r="D605" s="1">
        <f t="shared" si="733"/>
        <v>10204.34</v>
      </c>
      <c r="E605" s="1">
        <v>0</v>
      </c>
      <c r="F605" s="1">
        <v>0</v>
      </c>
      <c r="G605" s="1">
        <v>2947.37</v>
      </c>
      <c r="H605" s="1">
        <v>3936.42</v>
      </c>
      <c r="I605" s="1">
        <v>3320.55</v>
      </c>
      <c r="J605" s="1">
        <f t="shared" si="728"/>
        <v>10204.34</v>
      </c>
      <c r="K605" s="1">
        <v>0</v>
      </c>
      <c r="L605" s="1">
        <v>0</v>
      </c>
      <c r="M605" s="1">
        <v>0</v>
      </c>
      <c r="N605" s="1">
        <v>0</v>
      </c>
      <c r="O605" s="27"/>
      <c r="P605" s="27"/>
    </row>
    <row r="606" spans="1:16" ht="24" hidden="1" x14ac:dyDescent="0.3">
      <c r="A606" s="25"/>
      <c r="B606" s="26"/>
      <c r="C606" s="16" t="s">
        <v>23</v>
      </c>
      <c r="D606" s="1">
        <f t="shared" si="652"/>
        <v>0</v>
      </c>
      <c r="E606" s="1"/>
      <c r="F606" s="1"/>
      <c r="G606" s="1"/>
      <c r="H606" s="1"/>
      <c r="I606" s="1"/>
      <c r="J606" s="1">
        <f t="shared" si="728"/>
        <v>0</v>
      </c>
      <c r="K606" s="1"/>
      <c r="L606" s="1"/>
      <c r="M606" s="1"/>
      <c r="N606" s="1"/>
      <c r="O606" s="27"/>
      <c r="P606" s="27"/>
    </row>
    <row r="607" spans="1:16" hidden="1" x14ac:dyDescent="0.3">
      <c r="A607" s="25"/>
      <c r="B607" s="26"/>
      <c r="C607" s="8" t="s">
        <v>26</v>
      </c>
      <c r="D607" s="6">
        <f t="shared" ref="D607" si="735">SUM(D603:D606)</f>
        <v>204084.91</v>
      </c>
      <c r="E607" s="6">
        <f t="shared" ref="E607:N607" si="736">SUM(E603:E606)</f>
        <v>0</v>
      </c>
      <c r="F607" s="6">
        <f t="shared" si="736"/>
        <v>0</v>
      </c>
      <c r="G607" s="6">
        <f t="shared" si="736"/>
        <v>58947.37</v>
      </c>
      <c r="H607" s="6">
        <f t="shared" si="736"/>
        <v>78726.42</v>
      </c>
      <c r="I607" s="6">
        <f t="shared" si="736"/>
        <v>66411.12</v>
      </c>
      <c r="J607" s="6">
        <f t="shared" ref="J607" si="737">SUM(J603:J606)</f>
        <v>204084.91</v>
      </c>
      <c r="K607" s="6">
        <f t="shared" si="736"/>
        <v>0</v>
      </c>
      <c r="L607" s="6">
        <f t="shared" si="736"/>
        <v>0</v>
      </c>
      <c r="M607" s="6">
        <f t="shared" ref="M607" si="738">SUM(M603:M606)</f>
        <v>0</v>
      </c>
      <c r="N607" s="6">
        <f t="shared" si="736"/>
        <v>0</v>
      </c>
      <c r="O607" s="23"/>
      <c r="P607" s="23"/>
    </row>
    <row r="608" spans="1:16" ht="24" hidden="1" x14ac:dyDescent="0.3">
      <c r="A608" s="25" t="s">
        <v>238</v>
      </c>
      <c r="B608" s="26" t="s">
        <v>96</v>
      </c>
      <c r="C608" s="16" t="s">
        <v>25</v>
      </c>
      <c r="D608" s="1">
        <f t="shared" ref="D608:D632" si="739">SUM(J608:N608)</f>
        <v>0</v>
      </c>
      <c r="E608" s="1"/>
      <c r="F608" s="1"/>
      <c r="G608" s="1"/>
      <c r="H608" s="1"/>
      <c r="I608" s="1"/>
      <c r="J608" s="1">
        <f t="shared" ref="J608" si="740">SUM(E608:I608)</f>
        <v>0</v>
      </c>
      <c r="K608" s="1"/>
      <c r="L608" s="1"/>
      <c r="M608" s="1"/>
      <c r="N608" s="1"/>
      <c r="O608" s="22" t="s">
        <v>5</v>
      </c>
      <c r="P608" s="22">
        <v>50</v>
      </c>
    </row>
    <row r="609" spans="1:16" ht="24" hidden="1" x14ac:dyDescent="0.3">
      <c r="A609" s="25"/>
      <c r="B609" s="26"/>
      <c r="C609" s="16" t="s">
        <v>24</v>
      </c>
      <c r="D609" s="1">
        <f t="shared" si="739"/>
        <v>193880.57</v>
      </c>
      <c r="E609" s="1">
        <v>0</v>
      </c>
      <c r="F609" s="1">
        <v>0</v>
      </c>
      <c r="G609" s="1">
        <v>56000</v>
      </c>
      <c r="H609" s="1">
        <v>74790</v>
      </c>
      <c r="I609" s="1">
        <v>63090.57</v>
      </c>
      <c r="J609" s="1">
        <f t="shared" si="728"/>
        <v>193880.57</v>
      </c>
      <c r="K609" s="1">
        <v>0</v>
      </c>
      <c r="L609" s="1">
        <v>0</v>
      </c>
      <c r="M609" s="1">
        <v>0</v>
      </c>
      <c r="N609" s="1">
        <v>0</v>
      </c>
      <c r="O609" s="27"/>
      <c r="P609" s="27"/>
    </row>
    <row r="610" spans="1:16" ht="24" hidden="1" x14ac:dyDescent="0.3">
      <c r="A610" s="25"/>
      <c r="B610" s="26"/>
      <c r="C610" s="16" t="s">
        <v>146</v>
      </c>
      <c r="D610" s="1">
        <f t="shared" si="739"/>
        <v>10204.240000000002</v>
      </c>
      <c r="E610" s="1">
        <v>0</v>
      </c>
      <c r="F610" s="1">
        <v>0</v>
      </c>
      <c r="G610" s="1">
        <v>2947.37</v>
      </c>
      <c r="H610" s="1">
        <v>3936.32</v>
      </c>
      <c r="I610" s="1">
        <v>3320.55</v>
      </c>
      <c r="J610" s="1">
        <f t="shared" si="728"/>
        <v>10204.240000000002</v>
      </c>
      <c r="K610" s="1">
        <v>0</v>
      </c>
      <c r="L610" s="1">
        <v>0</v>
      </c>
      <c r="M610" s="1">
        <v>0</v>
      </c>
      <c r="N610" s="1">
        <v>0</v>
      </c>
      <c r="O610" s="27"/>
      <c r="P610" s="27"/>
    </row>
    <row r="611" spans="1:16" ht="24" hidden="1" x14ac:dyDescent="0.3">
      <c r="A611" s="25"/>
      <c r="B611" s="26"/>
      <c r="C611" s="16" t="s">
        <v>23</v>
      </c>
      <c r="D611" s="1">
        <f t="shared" ref="D611:D632" si="741">SUM(J611:N611)</f>
        <v>0</v>
      </c>
      <c r="E611" s="1"/>
      <c r="F611" s="1"/>
      <c r="G611" s="1"/>
      <c r="H611" s="1"/>
      <c r="I611" s="1"/>
      <c r="J611" s="1">
        <f t="shared" si="728"/>
        <v>0</v>
      </c>
      <c r="K611" s="1"/>
      <c r="L611" s="1"/>
      <c r="M611" s="1"/>
      <c r="N611" s="1"/>
      <c r="O611" s="27"/>
      <c r="P611" s="27"/>
    </row>
    <row r="612" spans="1:16" hidden="1" x14ac:dyDescent="0.3">
      <c r="A612" s="25"/>
      <c r="B612" s="26"/>
      <c r="C612" s="8" t="s">
        <v>26</v>
      </c>
      <c r="D612" s="6">
        <f t="shared" ref="D612" si="742">SUM(D608:D611)</f>
        <v>204084.81</v>
      </c>
      <c r="E612" s="6">
        <f t="shared" ref="E612:N612" si="743">SUM(E608:E611)</f>
        <v>0</v>
      </c>
      <c r="F612" s="6">
        <f t="shared" si="743"/>
        <v>0</v>
      </c>
      <c r="G612" s="6">
        <f t="shared" si="743"/>
        <v>58947.37</v>
      </c>
      <c r="H612" s="6">
        <f t="shared" si="743"/>
        <v>78726.320000000007</v>
      </c>
      <c r="I612" s="6">
        <f t="shared" si="743"/>
        <v>66411.12</v>
      </c>
      <c r="J612" s="6">
        <f t="shared" ref="J612" si="744">SUM(J608:J611)</f>
        <v>204084.81</v>
      </c>
      <c r="K612" s="6">
        <f t="shared" si="743"/>
        <v>0</v>
      </c>
      <c r="L612" s="6">
        <f t="shared" si="743"/>
        <v>0</v>
      </c>
      <c r="M612" s="6">
        <f t="shared" ref="M612" si="745">SUM(M608:M611)</f>
        <v>0</v>
      </c>
      <c r="N612" s="6">
        <f t="shared" si="743"/>
        <v>0</v>
      </c>
      <c r="O612" s="23"/>
      <c r="P612" s="23"/>
    </row>
    <row r="613" spans="1:16" ht="24" hidden="1" x14ac:dyDescent="0.3">
      <c r="A613" s="25" t="s">
        <v>239</v>
      </c>
      <c r="B613" s="26" t="s">
        <v>200</v>
      </c>
      <c r="C613" s="16" t="s">
        <v>25</v>
      </c>
      <c r="D613" s="1">
        <f t="shared" ref="D613:D632" si="746">SUM(J613:N613)</f>
        <v>0</v>
      </c>
      <c r="E613" s="1"/>
      <c r="F613" s="1"/>
      <c r="G613" s="1"/>
      <c r="H613" s="1"/>
      <c r="I613" s="1"/>
      <c r="J613" s="1">
        <f t="shared" ref="J613" si="747">SUM(E613:I613)</f>
        <v>0</v>
      </c>
      <c r="K613" s="1"/>
      <c r="L613" s="1"/>
      <c r="M613" s="1"/>
      <c r="N613" s="1"/>
      <c r="O613" s="22" t="s">
        <v>5</v>
      </c>
      <c r="P613" s="22">
        <v>51</v>
      </c>
    </row>
    <row r="614" spans="1:16" ht="24" hidden="1" x14ac:dyDescent="0.3">
      <c r="A614" s="25"/>
      <c r="B614" s="26"/>
      <c r="C614" s="16" t="s">
        <v>24</v>
      </c>
      <c r="D614" s="1">
        <f t="shared" si="746"/>
        <v>249532.82</v>
      </c>
      <c r="E614" s="1">
        <v>0</v>
      </c>
      <c r="F614" s="1">
        <v>0</v>
      </c>
      <c r="G614" s="1">
        <v>0</v>
      </c>
      <c r="H614" s="1">
        <v>74790</v>
      </c>
      <c r="I614" s="1">
        <v>63090.57</v>
      </c>
      <c r="J614" s="1">
        <f t="shared" si="728"/>
        <v>137880.57</v>
      </c>
      <c r="K614" s="1">
        <v>111652.25</v>
      </c>
      <c r="L614" s="1">
        <v>0</v>
      </c>
      <c r="M614" s="1">
        <v>0</v>
      </c>
      <c r="N614" s="1">
        <v>0</v>
      </c>
      <c r="O614" s="27"/>
      <c r="P614" s="27"/>
    </row>
    <row r="615" spans="1:16" ht="24" hidden="1" x14ac:dyDescent="0.3">
      <c r="A615" s="25"/>
      <c r="B615" s="26"/>
      <c r="C615" s="16" t="s">
        <v>146</v>
      </c>
      <c r="D615" s="1">
        <f t="shared" si="746"/>
        <v>9535.48</v>
      </c>
      <c r="E615" s="1">
        <v>0</v>
      </c>
      <c r="F615" s="1">
        <v>0</v>
      </c>
      <c r="G615" s="1">
        <v>0</v>
      </c>
      <c r="H615" s="1">
        <v>3936.31</v>
      </c>
      <c r="I615" s="1">
        <v>3320.55</v>
      </c>
      <c r="J615" s="1">
        <f t="shared" si="728"/>
        <v>7256.8600000000006</v>
      </c>
      <c r="K615" s="1">
        <v>2278.62</v>
      </c>
      <c r="L615" s="1">
        <v>0</v>
      </c>
      <c r="M615" s="1">
        <v>0</v>
      </c>
      <c r="N615" s="1">
        <v>0</v>
      </c>
      <c r="O615" s="27"/>
      <c r="P615" s="27"/>
    </row>
    <row r="616" spans="1:16" ht="24" hidden="1" x14ac:dyDescent="0.3">
      <c r="A616" s="25"/>
      <c r="B616" s="26"/>
      <c r="C616" s="16" t="s">
        <v>23</v>
      </c>
      <c r="D616" s="1">
        <f t="shared" si="741"/>
        <v>0</v>
      </c>
      <c r="E616" s="1"/>
      <c r="F616" s="1"/>
      <c r="G616" s="1"/>
      <c r="H616" s="1"/>
      <c r="I616" s="1"/>
      <c r="J616" s="1">
        <f t="shared" si="728"/>
        <v>0</v>
      </c>
      <c r="K616" s="1"/>
      <c r="L616" s="1"/>
      <c r="M616" s="1"/>
      <c r="N616" s="1"/>
      <c r="O616" s="27"/>
      <c r="P616" s="27"/>
    </row>
    <row r="617" spans="1:16" hidden="1" x14ac:dyDescent="0.3">
      <c r="A617" s="25"/>
      <c r="B617" s="26"/>
      <c r="C617" s="8" t="s">
        <v>26</v>
      </c>
      <c r="D617" s="6">
        <f t="shared" ref="D617" si="748">SUM(D613:D616)</f>
        <v>259068.30000000002</v>
      </c>
      <c r="E617" s="6">
        <f t="shared" ref="E617:N617" si="749">SUM(E613:E616)</f>
        <v>0</v>
      </c>
      <c r="F617" s="6">
        <f t="shared" si="749"/>
        <v>0</v>
      </c>
      <c r="G617" s="6">
        <f t="shared" si="749"/>
        <v>0</v>
      </c>
      <c r="H617" s="6">
        <f t="shared" si="749"/>
        <v>78726.31</v>
      </c>
      <c r="I617" s="6">
        <f t="shared" si="749"/>
        <v>66411.12</v>
      </c>
      <c r="J617" s="6">
        <f t="shared" ref="J617" si="750">SUM(J613:J616)</f>
        <v>145137.43</v>
      </c>
      <c r="K617" s="6">
        <f t="shared" si="749"/>
        <v>113930.87</v>
      </c>
      <c r="L617" s="6">
        <f t="shared" si="749"/>
        <v>0</v>
      </c>
      <c r="M617" s="6">
        <f t="shared" ref="M617" si="751">SUM(M613:M616)</f>
        <v>0</v>
      </c>
      <c r="N617" s="6">
        <f t="shared" si="749"/>
        <v>0</v>
      </c>
      <c r="O617" s="23"/>
      <c r="P617" s="23"/>
    </row>
    <row r="618" spans="1:16" ht="24" hidden="1" x14ac:dyDescent="0.3">
      <c r="A618" s="25" t="s">
        <v>240</v>
      </c>
      <c r="B618" s="26" t="s">
        <v>130</v>
      </c>
      <c r="C618" s="16" t="s">
        <v>25</v>
      </c>
      <c r="D618" s="1">
        <f t="shared" ref="D618:D632" si="752">SUM(J618:N618)</f>
        <v>0</v>
      </c>
      <c r="E618" s="1"/>
      <c r="F618" s="1"/>
      <c r="G618" s="1"/>
      <c r="H618" s="1"/>
      <c r="I618" s="1"/>
      <c r="J618" s="1">
        <f t="shared" ref="J618" si="753">SUM(E618:I618)</f>
        <v>0</v>
      </c>
      <c r="K618" s="1"/>
      <c r="L618" s="1"/>
      <c r="M618" s="1"/>
      <c r="N618" s="1"/>
      <c r="O618" s="22" t="s">
        <v>5</v>
      </c>
      <c r="P618" s="22">
        <v>52</v>
      </c>
    </row>
    <row r="619" spans="1:16" ht="24" hidden="1" x14ac:dyDescent="0.3">
      <c r="A619" s="25"/>
      <c r="B619" s="26"/>
      <c r="C619" s="16" t="s">
        <v>24</v>
      </c>
      <c r="D619" s="1">
        <f t="shared" si="752"/>
        <v>174742.83000000002</v>
      </c>
      <c r="E619" s="1">
        <v>0</v>
      </c>
      <c r="F619" s="1">
        <v>0</v>
      </c>
      <c r="G619" s="1">
        <v>0</v>
      </c>
      <c r="H619" s="1">
        <v>0</v>
      </c>
      <c r="I619" s="1">
        <v>63090.58</v>
      </c>
      <c r="J619" s="1">
        <f t="shared" si="728"/>
        <v>63090.58</v>
      </c>
      <c r="K619" s="1">
        <v>111652.25</v>
      </c>
      <c r="L619" s="1">
        <v>0</v>
      </c>
      <c r="M619" s="1">
        <v>0</v>
      </c>
      <c r="N619" s="1">
        <v>0</v>
      </c>
      <c r="O619" s="27"/>
      <c r="P619" s="27"/>
    </row>
    <row r="620" spans="1:16" ht="24" hidden="1" x14ac:dyDescent="0.3">
      <c r="A620" s="25"/>
      <c r="B620" s="26"/>
      <c r="C620" s="16" t="s">
        <v>146</v>
      </c>
      <c r="D620" s="1">
        <f t="shared" si="752"/>
        <v>5599.32</v>
      </c>
      <c r="E620" s="1">
        <v>0</v>
      </c>
      <c r="F620" s="1">
        <v>0</v>
      </c>
      <c r="G620" s="1">
        <v>0</v>
      </c>
      <c r="H620" s="1">
        <v>0</v>
      </c>
      <c r="I620" s="1">
        <v>3320.7</v>
      </c>
      <c r="J620" s="1">
        <f t="shared" si="728"/>
        <v>3320.7</v>
      </c>
      <c r="K620" s="1">
        <v>2278.62</v>
      </c>
      <c r="L620" s="1">
        <v>0</v>
      </c>
      <c r="M620" s="1">
        <v>0</v>
      </c>
      <c r="N620" s="1">
        <v>0</v>
      </c>
      <c r="O620" s="27"/>
      <c r="P620" s="27"/>
    </row>
    <row r="621" spans="1:16" ht="24" hidden="1" x14ac:dyDescent="0.3">
      <c r="A621" s="25"/>
      <c r="B621" s="26"/>
      <c r="C621" s="16" t="s">
        <v>23</v>
      </c>
      <c r="D621" s="1">
        <f t="shared" si="741"/>
        <v>0</v>
      </c>
      <c r="E621" s="1"/>
      <c r="F621" s="1"/>
      <c r="G621" s="1"/>
      <c r="H621" s="1"/>
      <c r="I621" s="1"/>
      <c r="J621" s="1">
        <f t="shared" si="728"/>
        <v>0</v>
      </c>
      <c r="K621" s="1"/>
      <c r="L621" s="1"/>
      <c r="M621" s="1"/>
      <c r="N621" s="1"/>
      <c r="O621" s="27"/>
      <c r="P621" s="27"/>
    </row>
    <row r="622" spans="1:16" hidden="1" x14ac:dyDescent="0.3">
      <c r="A622" s="25"/>
      <c r="B622" s="26"/>
      <c r="C622" s="8" t="s">
        <v>26</v>
      </c>
      <c r="D622" s="6">
        <f t="shared" ref="D622" si="754">SUM(D618:D621)</f>
        <v>180342.15000000002</v>
      </c>
      <c r="E622" s="6">
        <f t="shared" ref="E622:N622" si="755">SUM(E618:E621)</f>
        <v>0</v>
      </c>
      <c r="F622" s="6">
        <f t="shared" si="755"/>
        <v>0</v>
      </c>
      <c r="G622" s="6">
        <f t="shared" si="755"/>
        <v>0</v>
      </c>
      <c r="H622" s="6">
        <f t="shared" si="755"/>
        <v>0</v>
      </c>
      <c r="I622" s="6">
        <f t="shared" si="755"/>
        <v>66411.28</v>
      </c>
      <c r="J622" s="6">
        <f t="shared" ref="J622" si="756">SUM(J618:J621)</f>
        <v>66411.28</v>
      </c>
      <c r="K622" s="6">
        <f t="shared" si="755"/>
        <v>113930.87</v>
      </c>
      <c r="L622" s="6">
        <f t="shared" si="755"/>
        <v>0</v>
      </c>
      <c r="M622" s="6">
        <f t="shared" ref="M622" si="757">SUM(M618:M621)</f>
        <v>0</v>
      </c>
      <c r="N622" s="6">
        <f t="shared" si="755"/>
        <v>0</v>
      </c>
      <c r="O622" s="23"/>
      <c r="P622" s="23"/>
    </row>
    <row r="623" spans="1:16" ht="24" hidden="1" x14ac:dyDescent="0.3">
      <c r="A623" s="25" t="s">
        <v>241</v>
      </c>
      <c r="B623" s="26" t="s">
        <v>129</v>
      </c>
      <c r="C623" s="16" t="s">
        <v>25</v>
      </c>
      <c r="D623" s="1">
        <f t="shared" ref="D623:D632" si="758">SUM(J623:N623)</f>
        <v>0</v>
      </c>
      <c r="E623" s="1"/>
      <c r="F623" s="1"/>
      <c r="G623" s="1"/>
      <c r="H623" s="1"/>
      <c r="I623" s="1"/>
      <c r="J623" s="1">
        <f t="shared" ref="J623" si="759">SUM(E623:I623)</f>
        <v>0</v>
      </c>
      <c r="K623" s="1"/>
      <c r="L623" s="1"/>
      <c r="M623" s="1"/>
      <c r="N623" s="1"/>
      <c r="O623" s="22" t="s">
        <v>5</v>
      </c>
      <c r="P623" s="22">
        <v>53</v>
      </c>
    </row>
    <row r="624" spans="1:16" ht="24" hidden="1" x14ac:dyDescent="0.3">
      <c r="A624" s="25"/>
      <c r="B624" s="26"/>
      <c r="C624" s="16" t="s">
        <v>24</v>
      </c>
      <c r="D624" s="1">
        <f t="shared" si="758"/>
        <v>111652.25</v>
      </c>
      <c r="E624" s="1">
        <v>0</v>
      </c>
      <c r="F624" s="1">
        <v>0</v>
      </c>
      <c r="G624" s="1">
        <v>0</v>
      </c>
      <c r="H624" s="1">
        <v>0</v>
      </c>
      <c r="I624" s="1">
        <v>0</v>
      </c>
      <c r="J624" s="1">
        <f t="shared" si="728"/>
        <v>0</v>
      </c>
      <c r="K624" s="1">
        <v>111652.25</v>
      </c>
      <c r="L624" s="1">
        <v>0</v>
      </c>
      <c r="M624" s="1">
        <v>0</v>
      </c>
      <c r="N624" s="1">
        <v>0</v>
      </c>
      <c r="O624" s="27"/>
      <c r="P624" s="27"/>
    </row>
    <row r="625" spans="1:16" ht="24" hidden="1" x14ac:dyDescent="0.3">
      <c r="A625" s="25"/>
      <c r="B625" s="26"/>
      <c r="C625" s="16" t="s">
        <v>146</v>
      </c>
      <c r="D625" s="1">
        <f t="shared" si="758"/>
        <v>2278.62</v>
      </c>
      <c r="E625" s="1">
        <v>0</v>
      </c>
      <c r="F625" s="1">
        <v>0</v>
      </c>
      <c r="G625" s="1">
        <v>0</v>
      </c>
      <c r="H625" s="1">
        <v>0</v>
      </c>
      <c r="I625" s="1">
        <v>0</v>
      </c>
      <c r="J625" s="1">
        <f t="shared" si="728"/>
        <v>0</v>
      </c>
      <c r="K625" s="1">
        <v>2278.62</v>
      </c>
      <c r="L625" s="1">
        <v>0</v>
      </c>
      <c r="M625" s="1">
        <v>0</v>
      </c>
      <c r="N625" s="1">
        <v>0</v>
      </c>
      <c r="O625" s="27"/>
      <c r="P625" s="27"/>
    </row>
    <row r="626" spans="1:16" ht="24" hidden="1" x14ac:dyDescent="0.3">
      <c r="A626" s="25"/>
      <c r="B626" s="26"/>
      <c r="C626" s="16" t="s">
        <v>23</v>
      </c>
      <c r="D626" s="1">
        <f t="shared" si="741"/>
        <v>0</v>
      </c>
      <c r="E626" s="1"/>
      <c r="F626" s="1"/>
      <c r="G626" s="1"/>
      <c r="H626" s="1"/>
      <c r="I626" s="1"/>
      <c r="J626" s="1">
        <f t="shared" si="728"/>
        <v>0</v>
      </c>
      <c r="K626" s="1"/>
      <c r="L626" s="1"/>
      <c r="M626" s="1"/>
      <c r="N626" s="1"/>
      <c r="O626" s="27"/>
      <c r="P626" s="27"/>
    </row>
    <row r="627" spans="1:16" hidden="1" x14ac:dyDescent="0.3">
      <c r="A627" s="25"/>
      <c r="B627" s="26"/>
      <c r="C627" s="8" t="s">
        <v>26</v>
      </c>
      <c r="D627" s="6">
        <f t="shared" ref="D627" si="760">SUM(D623:D626)</f>
        <v>113930.87</v>
      </c>
      <c r="E627" s="6">
        <f t="shared" ref="E627:N627" si="761">SUM(E623:E626)</f>
        <v>0</v>
      </c>
      <c r="F627" s="6">
        <f t="shared" si="761"/>
        <v>0</v>
      </c>
      <c r="G627" s="6">
        <f t="shared" si="761"/>
        <v>0</v>
      </c>
      <c r="H627" s="6">
        <f t="shared" si="761"/>
        <v>0</v>
      </c>
      <c r="I627" s="6">
        <f t="shared" si="761"/>
        <v>0</v>
      </c>
      <c r="J627" s="6">
        <f t="shared" ref="J627" si="762">SUM(J623:J626)</f>
        <v>0</v>
      </c>
      <c r="K627" s="6">
        <f t="shared" si="761"/>
        <v>113930.87</v>
      </c>
      <c r="L627" s="6">
        <f t="shared" si="761"/>
        <v>0</v>
      </c>
      <c r="M627" s="6">
        <f t="shared" ref="M627" si="763">SUM(M623:M626)</f>
        <v>0</v>
      </c>
      <c r="N627" s="6">
        <f t="shared" si="761"/>
        <v>0</v>
      </c>
      <c r="O627" s="23"/>
      <c r="P627" s="23"/>
    </row>
    <row r="628" spans="1:16" ht="24" hidden="1" x14ac:dyDescent="0.3">
      <c r="A628" s="25" t="s">
        <v>242</v>
      </c>
      <c r="B628" s="26" t="s">
        <v>210</v>
      </c>
      <c r="C628" s="16" t="s">
        <v>25</v>
      </c>
      <c r="D628" s="1">
        <f>SUM(J628:N628)</f>
        <v>0</v>
      </c>
      <c r="E628" s="1"/>
      <c r="F628" s="1"/>
      <c r="G628" s="1"/>
      <c r="H628" s="1"/>
      <c r="I628" s="1"/>
      <c r="J628" s="1">
        <f t="shared" ref="J628" si="764">SUM(E628:I628)</f>
        <v>0</v>
      </c>
      <c r="K628" s="1"/>
      <c r="L628" s="1"/>
      <c r="M628" s="1"/>
      <c r="N628" s="1"/>
      <c r="O628" s="22" t="s">
        <v>5</v>
      </c>
      <c r="P628" s="22">
        <v>54</v>
      </c>
    </row>
    <row r="629" spans="1:16" ht="24" hidden="1" x14ac:dyDescent="0.3">
      <c r="A629" s="25"/>
      <c r="B629" s="26"/>
      <c r="C629" s="16" t="s">
        <v>24</v>
      </c>
      <c r="D629" s="1">
        <f t="shared" ref="D628:D632" si="765">SUM(J629:N629)</f>
        <v>111652.25</v>
      </c>
      <c r="E629" s="1">
        <v>0</v>
      </c>
      <c r="F629" s="1">
        <v>0</v>
      </c>
      <c r="G629" s="1">
        <v>0</v>
      </c>
      <c r="H629" s="1">
        <v>0</v>
      </c>
      <c r="I629" s="1">
        <v>0</v>
      </c>
      <c r="J629" s="1">
        <f t="shared" si="728"/>
        <v>0</v>
      </c>
      <c r="K629" s="1">
        <v>111652.25</v>
      </c>
      <c r="L629" s="1">
        <v>0</v>
      </c>
      <c r="M629" s="1">
        <v>0</v>
      </c>
      <c r="N629" s="1">
        <v>0</v>
      </c>
      <c r="O629" s="27"/>
      <c r="P629" s="27"/>
    </row>
    <row r="630" spans="1:16" ht="24" hidden="1" x14ac:dyDescent="0.3">
      <c r="A630" s="25"/>
      <c r="B630" s="26"/>
      <c r="C630" s="16" t="s">
        <v>146</v>
      </c>
      <c r="D630" s="1">
        <f t="shared" si="765"/>
        <v>2278.62</v>
      </c>
      <c r="E630" s="1">
        <v>0</v>
      </c>
      <c r="F630" s="1">
        <v>0</v>
      </c>
      <c r="G630" s="1">
        <v>0</v>
      </c>
      <c r="H630" s="1">
        <v>0</v>
      </c>
      <c r="I630" s="1">
        <v>0</v>
      </c>
      <c r="J630" s="1">
        <f t="shared" si="728"/>
        <v>0</v>
      </c>
      <c r="K630" s="1">
        <v>2278.62</v>
      </c>
      <c r="L630" s="1">
        <v>0</v>
      </c>
      <c r="M630" s="1">
        <v>0</v>
      </c>
      <c r="N630" s="1">
        <v>0</v>
      </c>
      <c r="O630" s="27"/>
      <c r="P630" s="27"/>
    </row>
    <row r="631" spans="1:16" ht="24" hidden="1" x14ac:dyDescent="0.3">
      <c r="A631" s="25"/>
      <c r="B631" s="26"/>
      <c r="C631" s="16" t="s">
        <v>23</v>
      </c>
      <c r="D631" s="1">
        <f t="shared" si="741"/>
        <v>0</v>
      </c>
      <c r="E631" s="1"/>
      <c r="F631" s="1"/>
      <c r="G631" s="1"/>
      <c r="H631" s="1"/>
      <c r="I631" s="1"/>
      <c r="J631" s="1">
        <f t="shared" si="728"/>
        <v>0</v>
      </c>
      <c r="K631" s="1"/>
      <c r="L631" s="1"/>
      <c r="M631" s="1"/>
      <c r="N631" s="1"/>
      <c r="O631" s="27"/>
      <c r="P631" s="27"/>
    </row>
    <row r="632" spans="1:16" hidden="1" x14ac:dyDescent="0.3">
      <c r="A632" s="25"/>
      <c r="B632" s="26"/>
      <c r="C632" s="8" t="s">
        <v>26</v>
      </c>
      <c r="D632" s="6">
        <f>SUM(D628:D631)</f>
        <v>113930.87</v>
      </c>
      <c r="E632" s="6">
        <f t="shared" ref="E632:N632" si="766">SUM(E628:E631)</f>
        <v>0</v>
      </c>
      <c r="F632" s="6">
        <f t="shared" si="766"/>
        <v>0</v>
      </c>
      <c r="G632" s="6">
        <f t="shared" si="766"/>
        <v>0</v>
      </c>
      <c r="H632" s="6">
        <f t="shared" si="766"/>
        <v>0</v>
      </c>
      <c r="I632" s="6">
        <f t="shared" si="766"/>
        <v>0</v>
      </c>
      <c r="J632" s="6">
        <f t="shared" ref="J632" si="767">SUM(J628:J631)</f>
        <v>0</v>
      </c>
      <c r="K632" s="6">
        <f t="shared" si="766"/>
        <v>113930.87</v>
      </c>
      <c r="L632" s="6">
        <f t="shared" si="766"/>
        <v>0</v>
      </c>
      <c r="M632" s="6">
        <f t="shared" ref="M632" si="768">SUM(M628:M631)</f>
        <v>0</v>
      </c>
      <c r="N632" s="6">
        <f t="shared" si="766"/>
        <v>0</v>
      </c>
      <c r="O632" s="23"/>
      <c r="P632" s="23"/>
    </row>
  </sheetData>
  <mergeCells count="507">
    <mergeCell ref="A493:A497"/>
    <mergeCell ref="B493:B497"/>
    <mergeCell ref="O493:O497"/>
    <mergeCell ref="P493:P497"/>
    <mergeCell ref="A498:A502"/>
    <mergeCell ref="B498:B502"/>
    <mergeCell ref="O498:O502"/>
    <mergeCell ref="P498:P502"/>
    <mergeCell ref="A478:A482"/>
    <mergeCell ref="B478:B482"/>
    <mergeCell ref="O478:O482"/>
    <mergeCell ref="P478:P482"/>
    <mergeCell ref="A483:A487"/>
    <mergeCell ref="B483:B487"/>
    <mergeCell ref="O483:O487"/>
    <mergeCell ref="P483:P487"/>
    <mergeCell ref="A488:A492"/>
    <mergeCell ref="B488:B492"/>
    <mergeCell ref="O488:O492"/>
    <mergeCell ref="P488:P492"/>
    <mergeCell ref="A463:A467"/>
    <mergeCell ref="B463:B467"/>
    <mergeCell ref="O463:O467"/>
    <mergeCell ref="P463:P467"/>
    <mergeCell ref="A468:A472"/>
    <mergeCell ref="B468:B472"/>
    <mergeCell ref="O468:O472"/>
    <mergeCell ref="P468:P472"/>
    <mergeCell ref="A473:A477"/>
    <mergeCell ref="B473:B477"/>
    <mergeCell ref="O473:O477"/>
    <mergeCell ref="P473:P477"/>
    <mergeCell ref="A448:A452"/>
    <mergeCell ref="B448:B452"/>
    <mergeCell ref="O448:O452"/>
    <mergeCell ref="P448:P452"/>
    <mergeCell ref="A453:A457"/>
    <mergeCell ref="B453:B457"/>
    <mergeCell ref="O453:O457"/>
    <mergeCell ref="P453:P457"/>
    <mergeCell ref="A458:A462"/>
    <mergeCell ref="B458:B462"/>
    <mergeCell ref="O458:O462"/>
    <mergeCell ref="P458:P462"/>
    <mergeCell ref="A518:A522"/>
    <mergeCell ref="B518:B522"/>
    <mergeCell ref="O518:O522"/>
    <mergeCell ref="P518:P522"/>
    <mergeCell ref="A523:A527"/>
    <mergeCell ref="B523:B527"/>
    <mergeCell ref="O523:O527"/>
    <mergeCell ref="P523:P527"/>
    <mergeCell ref="A578:A582"/>
    <mergeCell ref="B578:B582"/>
    <mergeCell ref="O578:O582"/>
    <mergeCell ref="P578:P582"/>
    <mergeCell ref="A573:A577"/>
    <mergeCell ref="B573:B577"/>
    <mergeCell ref="O573:O577"/>
    <mergeCell ref="P573:P577"/>
    <mergeCell ref="A553:A557"/>
    <mergeCell ref="B553:B557"/>
    <mergeCell ref="O553:O557"/>
    <mergeCell ref="P553:P557"/>
    <mergeCell ref="A558:A562"/>
    <mergeCell ref="B558:B562"/>
    <mergeCell ref="A548:A552"/>
    <mergeCell ref="B548:B552"/>
    <mergeCell ref="O548:O552"/>
    <mergeCell ref="P548:P552"/>
    <mergeCell ref="A568:A572"/>
    <mergeCell ref="B568:B572"/>
    <mergeCell ref="O568:O572"/>
    <mergeCell ref="P568:P572"/>
    <mergeCell ref="O558:O562"/>
    <mergeCell ref="P558:P562"/>
    <mergeCell ref="A563:A567"/>
    <mergeCell ref="B563:B567"/>
    <mergeCell ref="O563:O567"/>
    <mergeCell ref="P563:P567"/>
    <mergeCell ref="A538:A542"/>
    <mergeCell ref="B538:B542"/>
    <mergeCell ref="O538:O542"/>
    <mergeCell ref="P538:P542"/>
    <mergeCell ref="A543:A547"/>
    <mergeCell ref="B543:B547"/>
    <mergeCell ref="O543:O547"/>
    <mergeCell ref="P543:P547"/>
    <mergeCell ref="A528:A532"/>
    <mergeCell ref="B528:B532"/>
    <mergeCell ref="O528:O532"/>
    <mergeCell ref="P528:P532"/>
    <mergeCell ref="A533:A537"/>
    <mergeCell ref="B533:B537"/>
    <mergeCell ref="O533:O537"/>
    <mergeCell ref="P533:P537"/>
    <mergeCell ref="A508:A512"/>
    <mergeCell ref="B508:B512"/>
    <mergeCell ref="O508:O512"/>
    <mergeCell ref="P508:P512"/>
    <mergeCell ref="A513:A517"/>
    <mergeCell ref="B513:B517"/>
    <mergeCell ref="O513:O517"/>
    <mergeCell ref="P513:P517"/>
    <mergeCell ref="A423:A427"/>
    <mergeCell ref="B423:B427"/>
    <mergeCell ref="O423:O427"/>
    <mergeCell ref="P423:P427"/>
    <mergeCell ref="A503:A507"/>
    <mergeCell ref="B503:B507"/>
    <mergeCell ref="O503:O507"/>
    <mergeCell ref="P503:P507"/>
    <mergeCell ref="A428:A432"/>
    <mergeCell ref="B428:B432"/>
    <mergeCell ref="O428:O432"/>
    <mergeCell ref="P428:P432"/>
    <mergeCell ref="A433:A437"/>
    <mergeCell ref="B433:B437"/>
    <mergeCell ref="O433:O437"/>
    <mergeCell ref="P433:P437"/>
    <mergeCell ref="A413:A417"/>
    <mergeCell ref="B413:B417"/>
    <mergeCell ref="O413:O417"/>
    <mergeCell ref="P413:P417"/>
    <mergeCell ref="A418:A422"/>
    <mergeCell ref="B418:B422"/>
    <mergeCell ref="O418:O422"/>
    <mergeCell ref="P418:P422"/>
    <mergeCell ref="A403:A407"/>
    <mergeCell ref="B403:B407"/>
    <mergeCell ref="O403:O407"/>
    <mergeCell ref="P403:P407"/>
    <mergeCell ref="A408:A412"/>
    <mergeCell ref="B408:B412"/>
    <mergeCell ref="O408:O412"/>
    <mergeCell ref="P408:P412"/>
    <mergeCell ref="A393:A397"/>
    <mergeCell ref="B393:B397"/>
    <mergeCell ref="O393:O397"/>
    <mergeCell ref="P393:P397"/>
    <mergeCell ref="A398:A402"/>
    <mergeCell ref="B398:B402"/>
    <mergeCell ref="O398:O402"/>
    <mergeCell ref="P398:P402"/>
    <mergeCell ref="A383:A387"/>
    <mergeCell ref="B383:B387"/>
    <mergeCell ref="O383:O387"/>
    <mergeCell ref="P383:P387"/>
    <mergeCell ref="A388:A392"/>
    <mergeCell ref="B388:B392"/>
    <mergeCell ref="O388:O392"/>
    <mergeCell ref="P388:P392"/>
    <mergeCell ref="A373:A377"/>
    <mergeCell ref="B373:B377"/>
    <mergeCell ref="O373:O377"/>
    <mergeCell ref="P373:P377"/>
    <mergeCell ref="A378:A382"/>
    <mergeCell ref="B378:B382"/>
    <mergeCell ref="O378:O382"/>
    <mergeCell ref="P378:P382"/>
    <mergeCell ref="A363:A367"/>
    <mergeCell ref="B363:B367"/>
    <mergeCell ref="O363:O367"/>
    <mergeCell ref="P363:P367"/>
    <mergeCell ref="A368:A372"/>
    <mergeCell ref="B368:B372"/>
    <mergeCell ref="O368:O372"/>
    <mergeCell ref="P368:P372"/>
    <mergeCell ref="A353:A357"/>
    <mergeCell ref="B353:B357"/>
    <mergeCell ref="O353:O357"/>
    <mergeCell ref="P353:P357"/>
    <mergeCell ref="A358:A362"/>
    <mergeCell ref="B358:B362"/>
    <mergeCell ref="O358:O362"/>
    <mergeCell ref="P358:P362"/>
    <mergeCell ref="A343:A347"/>
    <mergeCell ref="B343:B347"/>
    <mergeCell ref="O343:O347"/>
    <mergeCell ref="P343:P347"/>
    <mergeCell ref="A348:A352"/>
    <mergeCell ref="B348:B352"/>
    <mergeCell ref="O348:O352"/>
    <mergeCell ref="P348:P352"/>
    <mergeCell ref="A333:A337"/>
    <mergeCell ref="B333:B337"/>
    <mergeCell ref="O333:O337"/>
    <mergeCell ref="P333:P337"/>
    <mergeCell ref="A338:A342"/>
    <mergeCell ref="B338:B342"/>
    <mergeCell ref="O338:O342"/>
    <mergeCell ref="P338:P342"/>
    <mergeCell ref="A323:A327"/>
    <mergeCell ref="B323:B327"/>
    <mergeCell ref="O323:O327"/>
    <mergeCell ref="P323:P327"/>
    <mergeCell ref="A328:A332"/>
    <mergeCell ref="B328:B332"/>
    <mergeCell ref="O328:O332"/>
    <mergeCell ref="P328:P332"/>
    <mergeCell ref="A313:A317"/>
    <mergeCell ref="B313:B317"/>
    <mergeCell ref="O313:O317"/>
    <mergeCell ref="P313:P317"/>
    <mergeCell ref="A318:A322"/>
    <mergeCell ref="B318:B322"/>
    <mergeCell ref="O318:O322"/>
    <mergeCell ref="P318:P322"/>
    <mergeCell ref="A293:A297"/>
    <mergeCell ref="B293:B297"/>
    <mergeCell ref="O293:O297"/>
    <mergeCell ref="P293:P297"/>
    <mergeCell ref="A308:A312"/>
    <mergeCell ref="B308:B312"/>
    <mergeCell ref="O308:O312"/>
    <mergeCell ref="P308:P312"/>
    <mergeCell ref="A298:A302"/>
    <mergeCell ref="B298:B302"/>
    <mergeCell ref="O298:O302"/>
    <mergeCell ref="P298:P302"/>
    <mergeCell ref="A303:A307"/>
    <mergeCell ref="B303:B307"/>
    <mergeCell ref="O303:O307"/>
    <mergeCell ref="P303:P307"/>
    <mergeCell ref="A283:A287"/>
    <mergeCell ref="B283:B287"/>
    <mergeCell ref="O283:O287"/>
    <mergeCell ref="P283:P287"/>
    <mergeCell ref="A288:A292"/>
    <mergeCell ref="B288:B292"/>
    <mergeCell ref="O288:O292"/>
    <mergeCell ref="P288:P292"/>
    <mergeCell ref="A273:A277"/>
    <mergeCell ref="B273:B277"/>
    <mergeCell ref="O273:O277"/>
    <mergeCell ref="P273:P277"/>
    <mergeCell ref="A278:A282"/>
    <mergeCell ref="B278:B282"/>
    <mergeCell ref="O278:O282"/>
    <mergeCell ref="P278:P282"/>
    <mergeCell ref="A263:A267"/>
    <mergeCell ref="B263:B267"/>
    <mergeCell ref="O263:O267"/>
    <mergeCell ref="P263:P267"/>
    <mergeCell ref="A268:A272"/>
    <mergeCell ref="B268:B272"/>
    <mergeCell ref="O268:O272"/>
    <mergeCell ref="P268:P272"/>
    <mergeCell ref="A253:A257"/>
    <mergeCell ref="B253:B257"/>
    <mergeCell ref="O253:O257"/>
    <mergeCell ref="P253:P257"/>
    <mergeCell ref="A258:A262"/>
    <mergeCell ref="B258:B262"/>
    <mergeCell ref="O258:O262"/>
    <mergeCell ref="P258:P262"/>
    <mergeCell ref="A243:A247"/>
    <mergeCell ref="B243:B247"/>
    <mergeCell ref="O243:O247"/>
    <mergeCell ref="P243:P247"/>
    <mergeCell ref="A248:A252"/>
    <mergeCell ref="B248:B252"/>
    <mergeCell ref="O248:O252"/>
    <mergeCell ref="P248:P252"/>
    <mergeCell ref="A233:A237"/>
    <mergeCell ref="B233:B237"/>
    <mergeCell ref="O233:O237"/>
    <mergeCell ref="P233:P237"/>
    <mergeCell ref="A238:A242"/>
    <mergeCell ref="B238:B242"/>
    <mergeCell ref="O238:O242"/>
    <mergeCell ref="P238:P242"/>
    <mergeCell ref="A223:A227"/>
    <mergeCell ref="B223:B227"/>
    <mergeCell ref="O223:O227"/>
    <mergeCell ref="P223:P227"/>
    <mergeCell ref="A228:A232"/>
    <mergeCell ref="B228:B232"/>
    <mergeCell ref="O228:O232"/>
    <mergeCell ref="P228:P232"/>
    <mergeCell ref="A213:A217"/>
    <mergeCell ref="B213:B217"/>
    <mergeCell ref="O213:O217"/>
    <mergeCell ref="P213:P217"/>
    <mergeCell ref="A218:A222"/>
    <mergeCell ref="B218:B222"/>
    <mergeCell ref="O218:O222"/>
    <mergeCell ref="P218:P222"/>
    <mergeCell ref="A203:A207"/>
    <mergeCell ref="B203:B207"/>
    <mergeCell ref="O203:O207"/>
    <mergeCell ref="P203:P207"/>
    <mergeCell ref="A208:A212"/>
    <mergeCell ref="B208:B212"/>
    <mergeCell ref="O208:O212"/>
    <mergeCell ref="P208:P212"/>
    <mergeCell ref="A193:A197"/>
    <mergeCell ref="B193:B197"/>
    <mergeCell ref="O193:O197"/>
    <mergeCell ref="P193:P197"/>
    <mergeCell ref="A198:A202"/>
    <mergeCell ref="B198:B202"/>
    <mergeCell ref="O198:O202"/>
    <mergeCell ref="P198:P202"/>
    <mergeCell ref="A628:A632"/>
    <mergeCell ref="B628:B632"/>
    <mergeCell ref="O628:O632"/>
    <mergeCell ref="P628:P632"/>
    <mergeCell ref="A608:A612"/>
    <mergeCell ref="B608:B612"/>
    <mergeCell ref="O608:O612"/>
    <mergeCell ref="P608:P612"/>
    <mergeCell ref="A623:A627"/>
    <mergeCell ref="B623:B627"/>
    <mergeCell ref="O623:O627"/>
    <mergeCell ref="P623:P627"/>
    <mergeCell ref="A618:A622"/>
    <mergeCell ref="B618:B622"/>
    <mergeCell ref="O618:O622"/>
    <mergeCell ref="P618:P622"/>
    <mergeCell ref="A598:A602"/>
    <mergeCell ref="B598:B602"/>
    <mergeCell ref="O598:O602"/>
    <mergeCell ref="P598:P602"/>
    <mergeCell ref="A603:A607"/>
    <mergeCell ref="B603:B607"/>
    <mergeCell ref="O603:O607"/>
    <mergeCell ref="P603:P607"/>
    <mergeCell ref="A613:A617"/>
    <mergeCell ref="B613:B617"/>
    <mergeCell ref="O613:O617"/>
    <mergeCell ref="P613:P617"/>
    <mergeCell ref="A588:A592"/>
    <mergeCell ref="B588:B592"/>
    <mergeCell ref="O588:O592"/>
    <mergeCell ref="P588:P592"/>
    <mergeCell ref="A593:A597"/>
    <mergeCell ref="B593:B597"/>
    <mergeCell ref="O593:O597"/>
    <mergeCell ref="P593:P597"/>
    <mergeCell ref="A188:A192"/>
    <mergeCell ref="B188:B192"/>
    <mergeCell ref="O188:O192"/>
    <mergeCell ref="P188:P192"/>
    <mergeCell ref="A583:A587"/>
    <mergeCell ref="B583:B587"/>
    <mergeCell ref="O583:O587"/>
    <mergeCell ref="P583:P587"/>
    <mergeCell ref="A438:A442"/>
    <mergeCell ref="B438:B442"/>
    <mergeCell ref="O438:O442"/>
    <mergeCell ref="P438:P442"/>
    <mergeCell ref="A443:A447"/>
    <mergeCell ref="B443:B447"/>
    <mergeCell ref="O443:O447"/>
    <mergeCell ref="P443:P447"/>
    <mergeCell ref="A183:A187"/>
    <mergeCell ref="B183:B187"/>
    <mergeCell ref="O183:O187"/>
    <mergeCell ref="P183:P187"/>
    <mergeCell ref="A178:A182"/>
    <mergeCell ref="B178:B182"/>
    <mergeCell ref="O178:O182"/>
    <mergeCell ref="P178:P182"/>
    <mergeCell ref="A168:A172"/>
    <mergeCell ref="B168:B172"/>
    <mergeCell ref="O168:O172"/>
    <mergeCell ref="P168:P172"/>
    <mergeCell ref="A173:A177"/>
    <mergeCell ref="B173:B177"/>
    <mergeCell ref="O173:O177"/>
    <mergeCell ref="P173:P177"/>
    <mergeCell ref="A158:A162"/>
    <mergeCell ref="B158:B162"/>
    <mergeCell ref="O158:O162"/>
    <mergeCell ref="P158:P162"/>
    <mergeCell ref="A163:A167"/>
    <mergeCell ref="B163:B167"/>
    <mergeCell ref="O163:O167"/>
    <mergeCell ref="P163:P167"/>
    <mergeCell ref="A148:A152"/>
    <mergeCell ref="B148:B152"/>
    <mergeCell ref="O148:O152"/>
    <mergeCell ref="P148:P152"/>
    <mergeCell ref="A153:A157"/>
    <mergeCell ref="B153:B157"/>
    <mergeCell ref="O153:O157"/>
    <mergeCell ref="P153:P157"/>
    <mergeCell ref="A138:A142"/>
    <mergeCell ref="B138:B142"/>
    <mergeCell ref="O138:O142"/>
    <mergeCell ref="P138:P142"/>
    <mergeCell ref="A143:A147"/>
    <mergeCell ref="B143:B147"/>
    <mergeCell ref="O143:O147"/>
    <mergeCell ref="P143:P147"/>
    <mergeCell ref="A128:A132"/>
    <mergeCell ref="B128:B132"/>
    <mergeCell ref="O128:O132"/>
    <mergeCell ref="P128:P132"/>
    <mergeCell ref="A133:A137"/>
    <mergeCell ref="B133:B137"/>
    <mergeCell ref="O133:O137"/>
    <mergeCell ref="P133:P137"/>
    <mergeCell ref="A118:A122"/>
    <mergeCell ref="B118:B122"/>
    <mergeCell ref="O118:O122"/>
    <mergeCell ref="P118:P122"/>
    <mergeCell ref="A123:A127"/>
    <mergeCell ref="B123:B127"/>
    <mergeCell ref="O123:O127"/>
    <mergeCell ref="P123:P127"/>
    <mergeCell ref="A108:A112"/>
    <mergeCell ref="B108:B112"/>
    <mergeCell ref="O108:O112"/>
    <mergeCell ref="P108:P112"/>
    <mergeCell ref="A113:A117"/>
    <mergeCell ref="B113:B117"/>
    <mergeCell ref="O113:O117"/>
    <mergeCell ref="P113:P117"/>
    <mergeCell ref="A98:A102"/>
    <mergeCell ref="B98:B102"/>
    <mergeCell ref="O98:O102"/>
    <mergeCell ref="P98:P102"/>
    <mergeCell ref="A103:A107"/>
    <mergeCell ref="B103:B107"/>
    <mergeCell ref="O103:O107"/>
    <mergeCell ref="P103:P107"/>
    <mergeCell ref="A88:A92"/>
    <mergeCell ref="B88:B92"/>
    <mergeCell ref="O88:O92"/>
    <mergeCell ref="P88:P92"/>
    <mergeCell ref="A93:A97"/>
    <mergeCell ref="B93:B97"/>
    <mergeCell ref="O93:O97"/>
    <mergeCell ref="P93:P97"/>
    <mergeCell ref="A78:A82"/>
    <mergeCell ref="B78:B82"/>
    <mergeCell ref="O78:O82"/>
    <mergeCell ref="P78:P82"/>
    <mergeCell ref="A83:A87"/>
    <mergeCell ref="B83:B87"/>
    <mergeCell ref="O83:O87"/>
    <mergeCell ref="P83:P87"/>
    <mergeCell ref="A68:A72"/>
    <mergeCell ref="B68:B72"/>
    <mergeCell ref="O68:O72"/>
    <mergeCell ref="P68:P72"/>
    <mergeCell ref="A73:A77"/>
    <mergeCell ref="B73:B77"/>
    <mergeCell ref="O73:O77"/>
    <mergeCell ref="P73:P77"/>
    <mergeCell ref="A58:A62"/>
    <mergeCell ref="B58:B62"/>
    <mergeCell ref="O58:O62"/>
    <mergeCell ref="P58:P62"/>
    <mergeCell ref="A63:A67"/>
    <mergeCell ref="B63:B67"/>
    <mergeCell ref="O63:O67"/>
    <mergeCell ref="P63:P67"/>
    <mergeCell ref="A48:A52"/>
    <mergeCell ref="B48:B52"/>
    <mergeCell ref="O48:O52"/>
    <mergeCell ref="P48:P52"/>
    <mergeCell ref="A53:A57"/>
    <mergeCell ref="B53:B57"/>
    <mergeCell ref="O53:O57"/>
    <mergeCell ref="P53:P57"/>
    <mergeCell ref="A38:A42"/>
    <mergeCell ref="B38:B42"/>
    <mergeCell ref="O38:O42"/>
    <mergeCell ref="P38:P42"/>
    <mergeCell ref="A43:A47"/>
    <mergeCell ref="B43:B47"/>
    <mergeCell ref="O43:O47"/>
    <mergeCell ref="P43:P47"/>
    <mergeCell ref="A28:A32"/>
    <mergeCell ref="B28:B32"/>
    <mergeCell ref="O28:O32"/>
    <mergeCell ref="P28:P32"/>
    <mergeCell ref="A33:A37"/>
    <mergeCell ref="B33:B37"/>
    <mergeCell ref="O33:O37"/>
    <mergeCell ref="P33:P37"/>
    <mergeCell ref="A23:A27"/>
    <mergeCell ref="B23:B27"/>
    <mergeCell ref="O23:O27"/>
    <mergeCell ref="P23:P27"/>
    <mergeCell ref="A8:A12"/>
    <mergeCell ref="B8:B12"/>
    <mergeCell ref="O8:O12"/>
    <mergeCell ref="P8:P12"/>
    <mergeCell ref="A13:A17"/>
    <mergeCell ref="B13:B17"/>
    <mergeCell ref="O13:O17"/>
    <mergeCell ref="P13:P17"/>
    <mergeCell ref="A4:P4"/>
    <mergeCell ref="A6:A7"/>
    <mergeCell ref="B6:B7"/>
    <mergeCell ref="C6:C7"/>
    <mergeCell ref="D6:N6"/>
    <mergeCell ref="O6:O7"/>
    <mergeCell ref="P6:P7"/>
    <mergeCell ref="A18:A22"/>
    <mergeCell ref="B18:B22"/>
    <mergeCell ref="O18:O22"/>
    <mergeCell ref="P18:P22"/>
  </mergeCells>
  <pageMargins left="0.43307086614173229" right="0.23622047244094491" top="0.47244094488188981" bottom="0.31496062992125984" header="0.31496062992125984" footer="0.31496062992125984"/>
  <pageSetup paperSize="9" scale="87" fitToHeight="0" orientation="landscape" r:id="rId1"/>
  <rowBreaks count="1" manualBreakCount="1">
    <brk id="3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topLeftCell="A46" workbookViewId="0">
      <selection activeCell="A10" sqref="A10:H10"/>
    </sheetView>
  </sheetViews>
  <sheetFormatPr defaultRowHeight="14.4" x14ac:dyDescent="0.3"/>
  <cols>
    <col min="1" max="1" width="8.88671875" style="42"/>
    <col min="2" max="2" width="76" style="42" customWidth="1"/>
    <col min="3" max="3" width="11" style="42" customWidth="1"/>
    <col min="4" max="16384" width="8.88671875" style="42"/>
  </cols>
  <sheetData>
    <row r="1" spans="1:8" ht="15.6" x14ac:dyDescent="0.3">
      <c r="H1" s="4" t="s">
        <v>334</v>
      </c>
    </row>
    <row r="2" spans="1:8" ht="15.6" x14ac:dyDescent="0.3">
      <c r="H2" s="4" t="s">
        <v>1</v>
      </c>
    </row>
    <row r="3" spans="1:8" ht="15.6" x14ac:dyDescent="0.3">
      <c r="H3" s="4" t="s">
        <v>144</v>
      </c>
    </row>
    <row r="4" spans="1:8" ht="14.4" customHeight="1" x14ac:dyDescent="0.3">
      <c r="A4" s="44" t="s">
        <v>335</v>
      </c>
      <c r="B4" s="44"/>
      <c r="C4" s="44"/>
      <c r="D4" s="44"/>
      <c r="E4" s="44"/>
      <c r="F4" s="44"/>
      <c r="G4" s="44"/>
      <c r="H4" s="44"/>
    </row>
    <row r="5" spans="1:8" ht="14.4" customHeight="1" x14ac:dyDescent="0.3">
      <c r="A5" s="44" t="s">
        <v>336</v>
      </c>
      <c r="B5" s="44"/>
      <c r="C5" s="44"/>
      <c r="D5" s="44"/>
      <c r="E5" s="44"/>
      <c r="F5" s="44"/>
      <c r="G5" s="44"/>
      <c r="H5" s="44"/>
    </row>
    <row r="6" spans="1:8" ht="14.4" customHeight="1" x14ac:dyDescent="0.3">
      <c r="A6" s="47" t="s">
        <v>337</v>
      </c>
      <c r="B6" s="47"/>
      <c r="C6" s="47"/>
      <c r="D6" s="47"/>
      <c r="E6" s="47"/>
      <c r="F6" s="47"/>
      <c r="G6" s="47"/>
      <c r="H6" s="47"/>
    </row>
    <row r="7" spans="1:8" ht="14.4" customHeight="1" x14ac:dyDescent="0.3">
      <c r="A7" s="46"/>
      <c r="B7" s="46"/>
      <c r="C7" s="46"/>
      <c r="D7" s="46"/>
      <c r="E7" s="46"/>
      <c r="F7" s="46"/>
      <c r="G7" s="46"/>
      <c r="H7" s="46"/>
    </row>
    <row r="8" spans="1:8" x14ac:dyDescent="0.3">
      <c r="A8" s="37" t="s">
        <v>2</v>
      </c>
      <c r="B8" s="37" t="s">
        <v>281</v>
      </c>
      <c r="C8" s="37" t="s">
        <v>282</v>
      </c>
      <c r="D8" s="37" t="s">
        <v>283</v>
      </c>
      <c r="E8" s="37"/>
      <c r="F8" s="37"/>
      <c r="G8" s="37"/>
      <c r="H8" s="37"/>
    </row>
    <row r="9" spans="1:8" ht="26.4" x14ac:dyDescent="0.3">
      <c r="A9" s="37"/>
      <c r="B9" s="37"/>
      <c r="C9" s="37"/>
      <c r="D9" s="38" t="s">
        <v>271</v>
      </c>
      <c r="E9" s="38" t="s">
        <v>277</v>
      </c>
      <c r="F9" s="38" t="s">
        <v>278</v>
      </c>
      <c r="G9" s="38" t="s">
        <v>279</v>
      </c>
      <c r="H9" s="38" t="s">
        <v>280</v>
      </c>
    </row>
    <row r="10" spans="1:8" x14ac:dyDescent="0.3">
      <c r="A10" s="39" t="s">
        <v>151</v>
      </c>
      <c r="B10" s="39"/>
      <c r="C10" s="39"/>
      <c r="D10" s="39"/>
      <c r="E10" s="39"/>
      <c r="F10" s="39"/>
      <c r="G10" s="39"/>
      <c r="H10" s="39"/>
    </row>
    <row r="11" spans="1:8" ht="26.4" x14ac:dyDescent="0.3">
      <c r="A11" s="38">
        <v>1</v>
      </c>
      <c r="B11" s="40" t="s">
        <v>284</v>
      </c>
      <c r="C11" s="38" t="s">
        <v>285</v>
      </c>
      <c r="D11" s="38">
        <v>100</v>
      </c>
      <c r="E11" s="38">
        <v>100</v>
      </c>
      <c r="F11" s="38">
        <v>100</v>
      </c>
      <c r="G11" s="38">
        <v>100</v>
      </c>
      <c r="H11" s="38">
        <v>100</v>
      </c>
    </row>
    <row r="12" spans="1:8" ht="60" x14ac:dyDescent="0.3">
      <c r="A12" s="38">
        <v>2</v>
      </c>
      <c r="B12" s="40" t="s">
        <v>286</v>
      </c>
      <c r="C12" s="43" t="s">
        <v>287</v>
      </c>
      <c r="D12" s="38">
        <v>597</v>
      </c>
      <c r="E12" s="38">
        <v>597</v>
      </c>
      <c r="F12" s="38">
        <v>597</v>
      </c>
      <c r="G12" s="38">
        <v>597</v>
      </c>
      <c r="H12" s="38">
        <v>597</v>
      </c>
    </row>
    <row r="13" spans="1:8" ht="39.6" x14ac:dyDescent="0.3">
      <c r="A13" s="38">
        <v>3</v>
      </c>
      <c r="B13" s="40" t="s">
        <v>288</v>
      </c>
      <c r="C13" s="38" t="s">
        <v>285</v>
      </c>
      <c r="D13" s="38">
        <v>95.9</v>
      </c>
      <c r="E13" s="38">
        <v>95.9</v>
      </c>
      <c r="F13" s="38">
        <v>95.9</v>
      </c>
      <c r="G13" s="38">
        <v>95.9</v>
      </c>
      <c r="H13" s="38">
        <v>95.9</v>
      </c>
    </row>
    <row r="14" spans="1:8" ht="26.4" x14ac:dyDescent="0.3">
      <c r="A14" s="38">
        <v>4</v>
      </c>
      <c r="B14" s="40" t="s">
        <v>289</v>
      </c>
      <c r="C14" s="38" t="s">
        <v>290</v>
      </c>
      <c r="D14" s="38">
        <v>2</v>
      </c>
      <c r="E14" s="38">
        <v>0</v>
      </c>
      <c r="F14" s="38">
        <v>0</v>
      </c>
      <c r="G14" s="38">
        <v>0</v>
      </c>
      <c r="H14" s="38">
        <v>0</v>
      </c>
    </row>
    <row r="15" spans="1:8" ht="26.4" x14ac:dyDescent="0.3">
      <c r="A15" s="38">
        <v>5</v>
      </c>
      <c r="B15" s="40" t="s">
        <v>291</v>
      </c>
      <c r="C15" s="38" t="s">
        <v>290</v>
      </c>
      <c r="D15" s="38">
        <v>4</v>
      </c>
      <c r="E15" s="38">
        <v>0</v>
      </c>
      <c r="F15" s="38">
        <v>0</v>
      </c>
      <c r="G15" s="38">
        <v>0</v>
      </c>
      <c r="H15" s="38">
        <v>0</v>
      </c>
    </row>
    <row r="16" spans="1:8" x14ac:dyDescent="0.3">
      <c r="A16" s="39" t="s">
        <v>155</v>
      </c>
      <c r="B16" s="39"/>
      <c r="C16" s="39"/>
      <c r="D16" s="39"/>
      <c r="E16" s="39"/>
      <c r="F16" s="39"/>
      <c r="G16" s="39"/>
      <c r="H16" s="39"/>
    </row>
    <row r="17" spans="1:8" x14ac:dyDescent="0.3">
      <c r="A17" s="38">
        <v>6</v>
      </c>
      <c r="B17" s="40" t="s">
        <v>292</v>
      </c>
      <c r="C17" s="38" t="s">
        <v>285</v>
      </c>
      <c r="D17" s="38">
        <v>100</v>
      </c>
      <c r="E17" s="38">
        <v>100</v>
      </c>
      <c r="F17" s="38">
        <v>100</v>
      </c>
      <c r="G17" s="38">
        <v>100</v>
      </c>
      <c r="H17" s="38">
        <v>100</v>
      </c>
    </row>
    <row r="18" spans="1:8" ht="26.4" x14ac:dyDescent="0.3">
      <c r="A18" s="38">
        <v>7</v>
      </c>
      <c r="B18" s="40" t="s">
        <v>293</v>
      </c>
      <c r="C18" s="38" t="s">
        <v>285</v>
      </c>
      <c r="D18" s="38">
        <v>118.5</v>
      </c>
      <c r="E18" s="38">
        <v>118.5</v>
      </c>
      <c r="F18" s="38">
        <v>118.5</v>
      </c>
      <c r="G18" s="38">
        <v>118.5</v>
      </c>
      <c r="H18" s="38">
        <v>118.5</v>
      </c>
    </row>
    <row r="19" spans="1:8" ht="26.4" x14ac:dyDescent="0.3">
      <c r="A19" s="38">
        <v>8</v>
      </c>
      <c r="B19" s="40" t="s">
        <v>294</v>
      </c>
      <c r="C19" s="38" t="s">
        <v>285</v>
      </c>
      <c r="D19" s="38">
        <v>0</v>
      </c>
      <c r="E19" s="38">
        <v>0.01</v>
      </c>
      <c r="F19" s="38">
        <v>0.01</v>
      </c>
      <c r="G19" s="38">
        <v>0.01</v>
      </c>
      <c r="H19" s="38">
        <v>0.01</v>
      </c>
    </row>
    <row r="20" spans="1:8" ht="39.6" x14ac:dyDescent="0.3">
      <c r="A20" s="38">
        <v>9</v>
      </c>
      <c r="B20" s="40" t="s">
        <v>295</v>
      </c>
      <c r="C20" s="38" t="s">
        <v>285</v>
      </c>
      <c r="D20" s="38">
        <v>46.6</v>
      </c>
      <c r="E20" s="38">
        <v>52.6</v>
      </c>
      <c r="F20" s="38">
        <v>52.6</v>
      </c>
      <c r="G20" s="38">
        <v>52.6</v>
      </c>
      <c r="H20" s="38">
        <v>52.6</v>
      </c>
    </row>
    <row r="21" spans="1:8" ht="52.8" x14ac:dyDescent="0.3">
      <c r="A21" s="38">
        <v>10</v>
      </c>
      <c r="B21" s="40" t="s">
        <v>296</v>
      </c>
      <c r="C21" s="38" t="s">
        <v>285</v>
      </c>
      <c r="D21" s="38">
        <v>73.3</v>
      </c>
      <c r="E21" s="38">
        <v>60</v>
      </c>
      <c r="F21" s="38">
        <v>60</v>
      </c>
      <c r="G21" s="38">
        <v>60</v>
      </c>
      <c r="H21" s="38">
        <v>60</v>
      </c>
    </row>
    <row r="22" spans="1:8" ht="26.4" x14ac:dyDescent="0.3">
      <c r="A22" s="38">
        <v>11</v>
      </c>
      <c r="B22" s="40" t="s">
        <v>289</v>
      </c>
      <c r="C22" s="38" t="s">
        <v>290</v>
      </c>
      <c r="D22" s="38">
        <v>9</v>
      </c>
      <c r="E22" s="38">
        <v>0</v>
      </c>
      <c r="F22" s="38">
        <v>0</v>
      </c>
      <c r="G22" s="38">
        <v>0</v>
      </c>
      <c r="H22" s="38">
        <v>0</v>
      </c>
    </row>
    <row r="23" spans="1:8" ht="26.4" x14ac:dyDescent="0.3">
      <c r="A23" s="38">
        <v>12</v>
      </c>
      <c r="B23" s="40" t="s">
        <v>291</v>
      </c>
      <c r="C23" s="38" t="s">
        <v>290</v>
      </c>
      <c r="D23" s="38">
        <v>11</v>
      </c>
      <c r="E23" s="38">
        <v>0</v>
      </c>
      <c r="F23" s="38">
        <v>0</v>
      </c>
      <c r="G23" s="38">
        <v>0</v>
      </c>
      <c r="H23" s="38">
        <v>0</v>
      </c>
    </row>
    <row r="24" spans="1:8" ht="26.4" x14ac:dyDescent="0.3">
      <c r="A24" s="38">
        <v>13</v>
      </c>
      <c r="B24" s="40" t="s">
        <v>297</v>
      </c>
      <c r="C24" s="38" t="s">
        <v>290</v>
      </c>
      <c r="D24" s="38">
        <v>16</v>
      </c>
      <c r="E24" s="38">
        <v>0</v>
      </c>
      <c r="F24" s="38">
        <v>0</v>
      </c>
      <c r="G24" s="38">
        <v>0</v>
      </c>
      <c r="H24" s="38">
        <v>0</v>
      </c>
    </row>
    <row r="25" spans="1:8" ht="26.4" x14ac:dyDescent="0.3">
      <c r="A25" s="38">
        <v>14</v>
      </c>
      <c r="B25" s="40" t="s">
        <v>298</v>
      </c>
      <c r="C25" s="38" t="s">
        <v>285</v>
      </c>
      <c r="D25" s="38">
        <v>92</v>
      </c>
      <c r="E25" s="38">
        <v>92</v>
      </c>
      <c r="F25" s="38">
        <v>92</v>
      </c>
      <c r="G25" s="38">
        <v>92</v>
      </c>
      <c r="H25" s="38">
        <v>92</v>
      </c>
    </row>
    <row r="26" spans="1:8" ht="66" x14ac:dyDescent="0.3">
      <c r="A26" s="38">
        <v>15</v>
      </c>
      <c r="B26" s="40" t="s">
        <v>299</v>
      </c>
      <c r="C26" s="38" t="s">
        <v>285</v>
      </c>
      <c r="D26" s="38">
        <v>100</v>
      </c>
      <c r="E26" s="38">
        <v>100</v>
      </c>
      <c r="F26" s="38">
        <v>100</v>
      </c>
      <c r="G26" s="38">
        <v>100</v>
      </c>
      <c r="H26" s="38">
        <v>100</v>
      </c>
    </row>
    <row r="27" spans="1:8" ht="26.4" x14ac:dyDescent="0.3">
      <c r="A27" s="38">
        <v>16</v>
      </c>
      <c r="B27" s="40" t="s">
        <v>300</v>
      </c>
      <c r="C27" s="38" t="s">
        <v>285</v>
      </c>
      <c r="D27" s="38">
        <v>65</v>
      </c>
      <c r="E27" s="38">
        <v>65</v>
      </c>
      <c r="F27" s="38">
        <v>65</v>
      </c>
      <c r="G27" s="38">
        <v>65</v>
      </c>
      <c r="H27" s="38">
        <v>65</v>
      </c>
    </row>
    <row r="28" spans="1:8" x14ac:dyDescent="0.3">
      <c r="A28" s="38">
        <v>17</v>
      </c>
      <c r="B28" s="40" t="s">
        <v>301</v>
      </c>
      <c r="C28" s="38" t="s">
        <v>285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</row>
    <row r="29" spans="1:8" x14ac:dyDescent="0.3">
      <c r="A29" s="45" t="s">
        <v>268</v>
      </c>
      <c r="B29" s="40" t="s">
        <v>302</v>
      </c>
      <c r="C29" s="38" t="s">
        <v>303</v>
      </c>
      <c r="D29" s="38">
        <v>0</v>
      </c>
      <c r="E29" s="38">
        <v>326</v>
      </c>
      <c r="F29" s="38">
        <v>0</v>
      </c>
      <c r="G29" s="38">
        <v>0</v>
      </c>
      <c r="H29" s="38">
        <v>0</v>
      </c>
    </row>
    <row r="30" spans="1:8" ht="39.6" x14ac:dyDescent="0.3">
      <c r="A30" s="38">
        <v>18</v>
      </c>
      <c r="B30" s="40" t="s">
        <v>304</v>
      </c>
      <c r="C30" s="38" t="s">
        <v>285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</row>
    <row r="31" spans="1:8" ht="39.6" x14ac:dyDescent="0.3">
      <c r="A31" s="38">
        <v>19</v>
      </c>
      <c r="B31" s="40" t="s">
        <v>305</v>
      </c>
      <c r="C31" s="38" t="s">
        <v>285</v>
      </c>
      <c r="D31" s="38">
        <v>100</v>
      </c>
      <c r="E31" s="38">
        <v>100</v>
      </c>
      <c r="F31" s="38">
        <v>100</v>
      </c>
      <c r="G31" s="38">
        <v>100</v>
      </c>
      <c r="H31" s="38">
        <v>100</v>
      </c>
    </row>
    <row r="32" spans="1:8" ht="39.6" x14ac:dyDescent="0.3">
      <c r="A32" s="38">
        <v>20</v>
      </c>
      <c r="B32" s="40" t="s">
        <v>306</v>
      </c>
      <c r="C32" s="38" t="s">
        <v>285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</row>
    <row r="33" spans="1:8" ht="26.4" x14ac:dyDescent="0.3">
      <c r="A33" s="45" t="s">
        <v>269</v>
      </c>
      <c r="B33" s="40" t="s">
        <v>338</v>
      </c>
      <c r="C33" s="38" t="s">
        <v>290</v>
      </c>
      <c r="D33" s="38">
        <v>0</v>
      </c>
      <c r="E33" s="38">
        <v>8</v>
      </c>
      <c r="F33" s="38">
        <v>0</v>
      </c>
      <c r="G33" s="38">
        <v>0</v>
      </c>
      <c r="H33" s="38">
        <v>0</v>
      </c>
    </row>
    <row r="34" spans="1:8" x14ac:dyDescent="0.3">
      <c r="A34" s="39" t="s">
        <v>21</v>
      </c>
      <c r="B34" s="39"/>
      <c r="C34" s="39"/>
      <c r="D34" s="39"/>
      <c r="E34" s="39"/>
      <c r="F34" s="39"/>
      <c r="G34" s="39"/>
      <c r="H34" s="39"/>
    </row>
    <row r="35" spans="1:8" ht="39.6" x14ac:dyDescent="0.3">
      <c r="A35" s="38">
        <v>21</v>
      </c>
      <c r="B35" s="40" t="s">
        <v>307</v>
      </c>
      <c r="C35" s="38" t="s">
        <v>285</v>
      </c>
      <c r="D35" s="38">
        <v>97.9</v>
      </c>
      <c r="E35" s="38">
        <v>97.9</v>
      </c>
      <c r="F35" s="38">
        <v>97.9</v>
      </c>
      <c r="G35" s="38">
        <v>97.9</v>
      </c>
      <c r="H35" s="38">
        <v>97.9</v>
      </c>
    </row>
    <row r="36" spans="1:8" x14ac:dyDescent="0.3">
      <c r="A36" s="38">
        <v>22</v>
      </c>
      <c r="B36" s="40" t="s">
        <v>308</v>
      </c>
      <c r="C36" s="38" t="s">
        <v>285</v>
      </c>
      <c r="D36" s="38">
        <v>78</v>
      </c>
      <c r="E36" s="38">
        <v>79.599999999999994</v>
      </c>
      <c r="F36" s="38">
        <v>79.599999999999994</v>
      </c>
      <c r="G36" s="38">
        <v>79.599999999999994</v>
      </c>
      <c r="H36" s="38">
        <v>79.599999999999994</v>
      </c>
    </row>
    <row r="37" spans="1:8" ht="39.6" x14ac:dyDescent="0.3">
      <c r="A37" s="38">
        <v>23</v>
      </c>
      <c r="B37" s="40" t="s">
        <v>309</v>
      </c>
      <c r="C37" s="38" t="s">
        <v>285</v>
      </c>
      <c r="D37" s="38">
        <v>25</v>
      </c>
      <c r="E37" s="38">
        <v>25</v>
      </c>
      <c r="F37" s="38">
        <v>25</v>
      </c>
      <c r="G37" s="38">
        <v>25</v>
      </c>
      <c r="H37" s="38">
        <v>25</v>
      </c>
    </row>
    <row r="38" spans="1:8" ht="26.4" x14ac:dyDescent="0.3">
      <c r="A38" s="38">
        <v>24</v>
      </c>
      <c r="B38" s="40" t="s">
        <v>310</v>
      </c>
      <c r="C38" s="38" t="s">
        <v>285</v>
      </c>
      <c r="D38" s="38">
        <v>100</v>
      </c>
      <c r="E38" s="38">
        <v>100</v>
      </c>
      <c r="F38" s="38">
        <v>100</v>
      </c>
      <c r="G38" s="38">
        <v>100</v>
      </c>
      <c r="H38" s="38">
        <v>100</v>
      </c>
    </row>
    <row r="39" spans="1:8" ht="26.4" x14ac:dyDescent="0.3">
      <c r="A39" s="38">
        <v>25</v>
      </c>
      <c r="B39" s="40" t="s">
        <v>311</v>
      </c>
      <c r="C39" s="38" t="s">
        <v>285</v>
      </c>
      <c r="D39" s="38">
        <v>100</v>
      </c>
      <c r="E39" s="38">
        <v>100</v>
      </c>
      <c r="F39" s="38">
        <v>100</v>
      </c>
      <c r="G39" s="38">
        <v>100</v>
      </c>
      <c r="H39" s="38">
        <v>100</v>
      </c>
    </row>
    <row r="40" spans="1:8" ht="26.4" x14ac:dyDescent="0.3">
      <c r="A40" s="38">
        <v>26</v>
      </c>
      <c r="B40" s="40" t="s">
        <v>291</v>
      </c>
      <c r="C40" s="38" t="s">
        <v>290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</row>
    <row r="41" spans="1:8" x14ac:dyDescent="0.3">
      <c r="A41" s="38">
        <v>27</v>
      </c>
      <c r="B41" s="40" t="s">
        <v>312</v>
      </c>
      <c r="C41" s="38" t="s">
        <v>290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</row>
    <row r="42" spans="1:8" x14ac:dyDescent="0.3">
      <c r="A42" s="39" t="s">
        <v>29</v>
      </c>
      <c r="B42" s="39"/>
      <c r="C42" s="39"/>
      <c r="D42" s="39"/>
      <c r="E42" s="39"/>
      <c r="F42" s="39"/>
      <c r="G42" s="39"/>
      <c r="H42" s="39"/>
    </row>
    <row r="43" spans="1:8" ht="39.6" x14ac:dyDescent="0.3">
      <c r="A43" s="38">
        <v>28</v>
      </c>
      <c r="B43" s="40" t="s">
        <v>313</v>
      </c>
      <c r="C43" s="38" t="s">
        <v>285</v>
      </c>
      <c r="D43" s="38">
        <v>100</v>
      </c>
      <c r="E43" s="38">
        <v>100</v>
      </c>
      <c r="F43" s="38">
        <v>100</v>
      </c>
      <c r="G43" s="38">
        <v>100</v>
      </c>
      <c r="H43" s="38">
        <v>100</v>
      </c>
    </row>
    <row r="44" spans="1:8" x14ac:dyDescent="0.3">
      <c r="A44" s="39" t="s">
        <v>314</v>
      </c>
      <c r="B44" s="39"/>
      <c r="C44" s="39"/>
      <c r="D44" s="39"/>
      <c r="E44" s="39"/>
      <c r="F44" s="39"/>
      <c r="G44" s="39"/>
      <c r="H44" s="39"/>
    </row>
    <row r="45" spans="1:8" x14ac:dyDescent="0.3">
      <c r="A45" s="38">
        <v>29</v>
      </c>
      <c r="B45" s="40" t="s">
        <v>315</v>
      </c>
      <c r="C45" s="38" t="s">
        <v>316</v>
      </c>
      <c r="D45" s="38">
        <v>6</v>
      </c>
      <c r="E45" s="38">
        <v>1</v>
      </c>
      <c r="F45" s="38">
        <v>1</v>
      </c>
      <c r="G45" s="38">
        <v>1</v>
      </c>
      <c r="H45" s="38">
        <v>1</v>
      </c>
    </row>
    <row r="46" spans="1:8" x14ac:dyDescent="0.3">
      <c r="A46" s="38">
        <v>30</v>
      </c>
      <c r="B46" s="40" t="s">
        <v>317</v>
      </c>
      <c r="C46" s="38" t="s">
        <v>285</v>
      </c>
      <c r="D46" s="38">
        <v>45</v>
      </c>
      <c r="E46" s="38">
        <v>45</v>
      </c>
      <c r="F46" s="38">
        <v>45</v>
      </c>
      <c r="G46" s="38">
        <v>45</v>
      </c>
      <c r="H46" s="38">
        <v>45</v>
      </c>
    </row>
    <row r="47" spans="1:8" ht="26.4" x14ac:dyDescent="0.3">
      <c r="A47" s="38">
        <v>31</v>
      </c>
      <c r="B47" s="40" t="s">
        <v>318</v>
      </c>
      <c r="C47" s="38" t="s">
        <v>285</v>
      </c>
      <c r="D47" s="38">
        <v>100</v>
      </c>
      <c r="E47" s="38">
        <v>100</v>
      </c>
      <c r="F47" s="38">
        <v>100</v>
      </c>
      <c r="G47" s="38">
        <v>100</v>
      </c>
      <c r="H47" s="38">
        <v>100</v>
      </c>
    </row>
    <row r="48" spans="1:8" x14ac:dyDescent="0.3">
      <c r="A48" s="39" t="s">
        <v>14</v>
      </c>
      <c r="B48" s="39"/>
      <c r="C48" s="39"/>
      <c r="D48" s="39"/>
      <c r="E48" s="39"/>
      <c r="F48" s="39"/>
      <c r="G48" s="39"/>
      <c r="H48" s="39"/>
    </row>
    <row r="49" spans="1:8" ht="26.4" x14ac:dyDescent="0.3">
      <c r="A49" s="38">
        <v>32</v>
      </c>
      <c r="B49" s="40" t="s">
        <v>319</v>
      </c>
      <c r="C49" s="38" t="s">
        <v>285</v>
      </c>
      <c r="D49" s="38">
        <v>100</v>
      </c>
      <c r="E49" s="38">
        <v>100</v>
      </c>
      <c r="F49" s="38">
        <v>100</v>
      </c>
      <c r="G49" s="38">
        <v>100</v>
      </c>
      <c r="H49" s="38">
        <v>100</v>
      </c>
    </row>
    <row r="50" spans="1:8" x14ac:dyDescent="0.3">
      <c r="A50" s="39" t="s">
        <v>16</v>
      </c>
      <c r="B50" s="39"/>
      <c r="C50" s="39"/>
      <c r="D50" s="39"/>
      <c r="E50" s="39"/>
      <c r="F50" s="39"/>
      <c r="G50" s="39"/>
      <c r="H50" s="39"/>
    </row>
    <row r="51" spans="1:8" ht="39.6" x14ac:dyDescent="0.3">
      <c r="A51" s="38">
        <v>33</v>
      </c>
      <c r="B51" s="40" t="s">
        <v>320</v>
      </c>
      <c r="C51" s="38" t="s">
        <v>316</v>
      </c>
      <c r="D51" s="38">
        <v>57</v>
      </c>
      <c r="E51" s="38">
        <v>9</v>
      </c>
      <c r="F51" s="38">
        <v>9</v>
      </c>
      <c r="G51" s="38">
        <v>9</v>
      </c>
      <c r="H51" s="38">
        <v>9</v>
      </c>
    </row>
    <row r="52" spans="1:8" x14ac:dyDescent="0.3">
      <c r="A52" s="39" t="s">
        <v>321</v>
      </c>
      <c r="B52" s="39"/>
      <c r="C52" s="39"/>
      <c r="D52" s="39"/>
      <c r="E52" s="39"/>
      <c r="F52" s="39"/>
      <c r="G52" s="39"/>
      <c r="H52" s="39"/>
    </row>
    <row r="53" spans="1:8" x14ac:dyDescent="0.3">
      <c r="A53" s="38">
        <v>34</v>
      </c>
      <c r="B53" s="40" t="s">
        <v>322</v>
      </c>
      <c r="C53" s="38" t="s">
        <v>285</v>
      </c>
      <c r="D53" s="38">
        <v>100</v>
      </c>
      <c r="E53" s="38">
        <v>100</v>
      </c>
      <c r="F53" s="38">
        <v>100</v>
      </c>
      <c r="G53" s="38">
        <v>100</v>
      </c>
      <c r="H53" s="38">
        <v>100</v>
      </c>
    </row>
    <row r="54" spans="1:8" x14ac:dyDescent="0.3">
      <c r="A54" s="38">
        <v>35</v>
      </c>
      <c r="B54" s="40" t="s">
        <v>323</v>
      </c>
      <c r="C54" s="38" t="s">
        <v>285</v>
      </c>
      <c r="D54" s="38">
        <v>100</v>
      </c>
      <c r="E54" s="38">
        <v>100</v>
      </c>
      <c r="F54" s="38">
        <v>100</v>
      </c>
      <c r="G54" s="38">
        <v>100</v>
      </c>
      <c r="H54" s="38">
        <v>100</v>
      </c>
    </row>
    <row r="55" spans="1:8" ht="26.4" x14ac:dyDescent="0.3">
      <c r="A55" s="38">
        <v>36</v>
      </c>
      <c r="B55" s="40" t="s">
        <v>324</v>
      </c>
      <c r="C55" s="38" t="s">
        <v>325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</row>
    <row r="56" spans="1:8" x14ac:dyDescent="0.3">
      <c r="A56" s="39" t="s">
        <v>50</v>
      </c>
      <c r="B56" s="39"/>
      <c r="C56" s="39"/>
      <c r="D56" s="39"/>
      <c r="E56" s="39"/>
      <c r="F56" s="39"/>
      <c r="G56" s="39"/>
      <c r="H56" s="39"/>
    </row>
    <row r="57" spans="1:8" ht="52.8" x14ac:dyDescent="0.3">
      <c r="A57" s="38">
        <v>37</v>
      </c>
      <c r="B57" s="40" t="s">
        <v>326</v>
      </c>
      <c r="C57" s="38" t="s">
        <v>285</v>
      </c>
      <c r="D57" s="38">
        <v>100</v>
      </c>
      <c r="E57" s="38">
        <v>100</v>
      </c>
      <c r="F57" s="38">
        <v>100</v>
      </c>
      <c r="G57" s="38">
        <v>100</v>
      </c>
      <c r="H57" s="38">
        <v>100</v>
      </c>
    </row>
    <row r="58" spans="1:8" x14ac:dyDescent="0.3">
      <c r="A58" s="39" t="s">
        <v>51</v>
      </c>
      <c r="B58" s="39"/>
      <c r="C58" s="39"/>
      <c r="D58" s="39"/>
      <c r="E58" s="39"/>
      <c r="F58" s="39"/>
      <c r="G58" s="39"/>
      <c r="H58" s="39"/>
    </row>
    <row r="59" spans="1:8" ht="39.6" x14ac:dyDescent="0.3">
      <c r="A59" s="38">
        <v>38</v>
      </c>
      <c r="B59" s="40" t="s">
        <v>327</v>
      </c>
      <c r="C59" s="38" t="s">
        <v>316</v>
      </c>
      <c r="D59" s="38">
        <v>750</v>
      </c>
      <c r="E59" s="38">
        <v>710</v>
      </c>
      <c r="F59" s="38">
        <v>750</v>
      </c>
      <c r="G59" s="38">
        <v>750</v>
      </c>
      <c r="H59" s="38">
        <v>750</v>
      </c>
    </row>
    <row r="60" spans="1:8" x14ac:dyDescent="0.3">
      <c r="A60" s="39" t="s">
        <v>163</v>
      </c>
      <c r="B60" s="39"/>
      <c r="C60" s="39"/>
      <c r="D60" s="39"/>
      <c r="E60" s="39"/>
      <c r="F60" s="39"/>
      <c r="G60" s="39"/>
      <c r="H60" s="39"/>
    </row>
    <row r="61" spans="1:8" x14ac:dyDescent="0.3">
      <c r="A61" s="38">
        <v>39</v>
      </c>
      <c r="B61" s="40" t="s">
        <v>328</v>
      </c>
      <c r="C61" s="38" t="s">
        <v>290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</row>
    <row r="62" spans="1:8" ht="26.4" x14ac:dyDescent="0.3">
      <c r="A62" s="38">
        <v>40</v>
      </c>
      <c r="B62" s="40" t="s">
        <v>329</v>
      </c>
      <c r="C62" s="38" t="s">
        <v>290</v>
      </c>
      <c r="D62" s="38">
        <v>11</v>
      </c>
      <c r="E62" s="38">
        <v>3</v>
      </c>
      <c r="F62" s="38">
        <v>0</v>
      </c>
      <c r="G62" s="38">
        <v>0</v>
      </c>
      <c r="H62" s="38">
        <v>0</v>
      </c>
    </row>
    <row r="63" spans="1:8" x14ac:dyDescent="0.3">
      <c r="A63" s="39" t="s">
        <v>136</v>
      </c>
      <c r="B63" s="39"/>
      <c r="C63" s="39"/>
      <c r="D63" s="39"/>
      <c r="E63" s="39"/>
      <c r="F63" s="39"/>
      <c r="G63" s="39"/>
      <c r="H63" s="39"/>
    </row>
    <row r="64" spans="1:8" ht="39.6" x14ac:dyDescent="0.3">
      <c r="A64" s="38">
        <v>41</v>
      </c>
      <c r="B64" s="41" t="s">
        <v>330</v>
      </c>
      <c r="C64" s="38" t="s">
        <v>290</v>
      </c>
      <c r="D64" s="38">
        <v>1</v>
      </c>
      <c r="E64" s="38">
        <v>1</v>
      </c>
      <c r="F64" s="38">
        <v>0</v>
      </c>
      <c r="G64" s="38">
        <v>0</v>
      </c>
      <c r="H64" s="38">
        <v>0</v>
      </c>
    </row>
    <row r="65" spans="1:8" x14ac:dyDescent="0.3">
      <c r="A65" s="39" t="s">
        <v>214</v>
      </c>
      <c r="B65" s="39"/>
      <c r="C65" s="39"/>
      <c r="D65" s="39"/>
      <c r="E65" s="39"/>
      <c r="F65" s="39"/>
      <c r="G65" s="39"/>
      <c r="H65" s="39"/>
    </row>
    <row r="66" spans="1:8" ht="39.6" x14ac:dyDescent="0.3">
      <c r="A66" s="38">
        <v>42</v>
      </c>
      <c r="B66" s="40" t="s">
        <v>331</v>
      </c>
      <c r="C66" s="38" t="s">
        <v>290</v>
      </c>
      <c r="D66" s="38">
        <v>4</v>
      </c>
      <c r="E66" s="38">
        <v>0</v>
      </c>
      <c r="F66" s="38">
        <v>0</v>
      </c>
      <c r="G66" s="38">
        <v>0</v>
      </c>
      <c r="H66" s="38">
        <v>0</v>
      </c>
    </row>
    <row r="67" spans="1:8" x14ac:dyDescent="0.3">
      <c r="A67" s="39" t="s">
        <v>199</v>
      </c>
      <c r="B67" s="39"/>
      <c r="C67" s="39"/>
      <c r="D67" s="39"/>
      <c r="E67" s="39"/>
      <c r="F67" s="39"/>
      <c r="G67" s="39"/>
      <c r="H67" s="39"/>
    </row>
    <row r="68" spans="1:8" ht="39.6" x14ac:dyDescent="0.3">
      <c r="A68" s="38">
        <v>43</v>
      </c>
      <c r="B68" s="40" t="s">
        <v>332</v>
      </c>
      <c r="C68" s="38" t="s">
        <v>290</v>
      </c>
      <c r="D68" s="38">
        <v>3</v>
      </c>
      <c r="E68" s="38">
        <v>3</v>
      </c>
      <c r="F68" s="38">
        <v>3</v>
      </c>
      <c r="G68" s="38">
        <v>3</v>
      </c>
      <c r="H68" s="38">
        <v>3</v>
      </c>
    </row>
    <row r="69" spans="1:8" x14ac:dyDescent="0.3">
      <c r="A69" s="39" t="s">
        <v>213</v>
      </c>
      <c r="B69" s="39"/>
      <c r="C69" s="39"/>
      <c r="D69" s="39"/>
      <c r="E69" s="39"/>
      <c r="F69" s="39"/>
      <c r="G69" s="39"/>
      <c r="H69" s="39"/>
    </row>
    <row r="70" spans="1:8" ht="26.4" x14ac:dyDescent="0.3">
      <c r="A70" s="38">
        <v>44</v>
      </c>
      <c r="B70" s="40" t="s">
        <v>333</v>
      </c>
      <c r="C70" s="38" t="s">
        <v>290</v>
      </c>
      <c r="D70" s="38">
        <v>7</v>
      </c>
      <c r="E70" s="38">
        <v>9</v>
      </c>
      <c r="F70" s="38">
        <v>0</v>
      </c>
      <c r="G70" s="38">
        <v>0</v>
      </c>
      <c r="H70" s="38">
        <v>0</v>
      </c>
    </row>
  </sheetData>
  <mergeCells count="22">
    <mergeCell ref="A60:H60"/>
    <mergeCell ref="A63:H63"/>
    <mergeCell ref="A65:H65"/>
    <mergeCell ref="A67:H67"/>
    <mergeCell ref="A69:H69"/>
    <mergeCell ref="A4:H4"/>
    <mergeCell ref="A5:H5"/>
    <mergeCell ref="A6:H6"/>
    <mergeCell ref="A44:H44"/>
    <mergeCell ref="A48:H48"/>
    <mergeCell ref="A50:H50"/>
    <mergeCell ref="A52:H52"/>
    <mergeCell ref="A56:H56"/>
    <mergeCell ref="A58:H58"/>
    <mergeCell ref="A34:H34"/>
    <mergeCell ref="A42:H42"/>
    <mergeCell ref="A8:A9"/>
    <mergeCell ref="B8:B9"/>
    <mergeCell ref="C8:C9"/>
    <mergeCell ref="D8:H8"/>
    <mergeCell ref="A10:H10"/>
    <mergeCell ref="A16:H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2025-2027гг</vt:lpstr>
      <vt:lpstr>индикаторы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2019-12-19T15:17:16Z</cp:lastPrinted>
  <dcterms:created xsi:type="dcterms:W3CDTF">2015-05-06T07:34:56Z</dcterms:created>
  <dcterms:modified xsi:type="dcterms:W3CDTF">2024-11-12T13:52:53Z</dcterms:modified>
</cp:coreProperties>
</file>